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22747\Work Folders\Documents\D2 opas\Optiplan\Hiilidioksidi-opas\"/>
    </mc:Choice>
  </mc:AlternateContent>
  <bookViews>
    <workbookView xWindow="0" yWindow="0" windowWidth="19200" windowHeight="11460"/>
  </bookViews>
  <sheets>
    <sheet name="Laskenta" sheetId="3" r:id="rId1"/>
    <sheet name="Taustatiedot" sheetId="5" r:id="rId2"/>
    <sheet name="Kuvaaja" sheetId="6" r:id="rId3"/>
  </sheets>
  <definedNames>
    <definedName name="_FilterDatabase" localSheetId="2" hidden="1">Kuvaaja!#REF!</definedName>
    <definedName name="_FilterDatabase" localSheetId="0" hidden="1">Laskenta!$A$8:$Q$16</definedName>
    <definedName name="_FilterDatabase" localSheetId="1" hidden="1">Taustatiedot!#REF!</definedName>
    <definedName name="Culko">Taustatiedot!$B$8</definedName>
    <definedName name="Print_Area" localSheetId="2">Kuvaaja!$A$1:$I$8</definedName>
    <definedName name="Print_Area" localSheetId="0">Laskenta!$A$1:$M$17</definedName>
    <definedName name="Print_Area" localSheetId="1">Taustatiedot!$A$1:$L$84</definedName>
    <definedName name="_xlnm.Print_Area" localSheetId="2">Kuvaaja!$A$1:$H$30</definedName>
    <definedName name="_xlnm.Print_Area" localSheetId="0">Laskenta!$A$1:$Q$56</definedName>
    <definedName name="_xlnm.Print_Area" localSheetId="1">Taustatiedot!$A$1:$D$89</definedName>
    <definedName name="_xlnm.Print_Titles" localSheetId="2">Kuvaaja!$1:$4</definedName>
    <definedName name="_xlnm.Print_Titles" localSheetId="0">Laskenta!$1:$8</definedName>
  </definedNames>
  <calcPr calcId="162913"/>
</workbook>
</file>

<file path=xl/calcChain.xml><?xml version="1.0" encoding="utf-8"?>
<calcChain xmlns="http://schemas.openxmlformats.org/spreadsheetml/2006/main">
  <c r="C9" i="5" l="1"/>
  <c r="N28" i="3" l="1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20" i="3"/>
  <c r="P20" i="3" s="1"/>
  <c r="N24" i="3"/>
  <c r="N25" i="3"/>
  <c r="P52" i="3" l="1"/>
  <c r="P51" i="3"/>
  <c r="P50" i="3"/>
  <c r="P44" i="3"/>
  <c r="P43" i="3"/>
  <c r="P42" i="3"/>
  <c r="P36" i="3"/>
  <c r="P35" i="3"/>
  <c r="P34" i="3"/>
  <c r="P28" i="3"/>
  <c r="P55" i="3"/>
  <c r="P54" i="3"/>
  <c r="P53" i="3"/>
  <c r="P49" i="3"/>
  <c r="P48" i="3"/>
  <c r="P47" i="3"/>
  <c r="P46" i="3"/>
  <c r="P45" i="3"/>
  <c r="P41" i="3"/>
  <c r="P40" i="3"/>
  <c r="P39" i="3"/>
  <c r="P38" i="3"/>
  <c r="P37" i="3"/>
  <c r="P33" i="3"/>
  <c r="P32" i="3"/>
  <c r="P31" i="3"/>
  <c r="P30" i="3"/>
  <c r="P25" i="3"/>
  <c r="D10" i="5" l="1"/>
  <c r="D11" i="5"/>
  <c r="D9" i="5"/>
  <c r="N26" i="3" l="1"/>
  <c r="P26" i="3" s="1"/>
  <c r="N23" i="3"/>
  <c r="P23" i="3" s="1"/>
  <c r="C11" i="5" l="1"/>
  <c r="C10" i="5"/>
  <c r="C78" i="5" l="1"/>
  <c r="C75" i="5"/>
  <c r="B78" i="5"/>
  <c r="B75" i="5"/>
  <c r="B62" i="5" s="1"/>
  <c r="C72" i="5"/>
  <c r="B72" i="5"/>
  <c r="L11" i="6" l="1"/>
  <c r="L15" i="6"/>
  <c r="L9" i="6"/>
  <c r="L10" i="6"/>
  <c r="L8" i="6"/>
  <c r="L12" i="6"/>
  <c r="L16" i="6"/>
  <c r="L13" i="6"/>
  <c r="L14" i="6"/>
  <c r="L7" i="6"/>
  <c r="J17" i="3"/>
  <c r="J53" i="3"/>
  <c r="J49" i="3"/>
  <c r="J45" i="3"/>
  <c r="J41" i="3"/>
  <c r="J37" i="3"/>
  <c r="J33" i="3"/>
  <c r="J29" i="3"/>
  <c r="J25" i="3"/>
  <c r="J21" i="3"/>
  <c r="N21" i="3" s="1"/>
  <c r="P21" i="3" s="1"/>
  <c r="J16" i="3"/>
  <c r="J12" i="3"/>
  <c r="J24" i="3"/>
  <c r="J20" i="3"/>
  <c r="J11" i="3"/>
  <c r="J50" i="3"/>
  <c r="J42" i="3"/>
  <c r="J34" i="3"/>
  <c r="J22" i="3"/>
  <c r="N22" i="3" s="1"/>
  <c r="P22" i="3" s="1"/>
  <c r="J13" i="3"/>
  <c r="J52" i="3"/>
  <c r="J48" i="3"/>
  <c r="J44" i="3"/>
  <c r="J40" i="3"/>
  <c r="J36" i="3"/>
  <c r="J32" i="3"/>
  <c r="J28" i="3"/>
  <c r="J15" i="3"/>
  <c r="J46" i="3"/>
  <c r="J26" i="3"/>
  <c r="J55" i="3"/>
  <c r="J51" i="3"/>
  <c r="J47" i="3"/>
  <c r="J43" i="3"/>
  <c r="J39" i="3"/>
  <c r="J35" i="3"/>
  <c r="J31" i="3"/>
  <c r="J27" i="3"/>
  <c r="J23" i="3"/>
  <c r="J19" i="3"/>
  <c r="J14" i="3"/>
  <c r="J10" i="3"/>
  <c r="J54" i="3"/>
  <c r="J38" i="3"/>
  <c r="J30" i="3"/>
  <c r="J18" i="3"/>
  <c r="J9" i="3"/>
  <c r="C63" i="5"/>
  <c r="B61" i="5"/>
  <c r="B63" i="5"/>
  <c r="C61" i="5"/>
  <c r="C62" i="5"/>
  <c r="K7" i="3"/>
  <c r="H7" i="3"/>
  <c r="E7" i="3"/>
  <c r="M8" i="6" l="1"/>
  <c r="M12" i="6"/>
  <c r="M16" i="6"/>
  <c r="M9" i="6"/>
  <c r="M13" i="6"/>
  <c r="M10" i="6"/>
  <c r="M14" i="6"/>
  <c r="M7" i="6"/>
  <c r="M11" i="6"/>
  <c r="M15" i="6"/>
  <c r="M55" i="3"/>
  <c r="M51" i="3"/>
  <c r="M47" i="3"/>
  <c r="M43" i="3"/>
  <c r="M39" i="3"/>
  <c r="M35" i="3"/>
  <c r="M31" i="3"/>
  <c r="M27" i="3"/>
  <c r="M23" i="3"/>
  <c r="M19" i="3"/>
  <c r="M15" i="3"/>
  <c r="M11" i="3"/>
  <c r="M32" i="3"/>
  <c r="M24" i="3"/>
  <c r="M12" i="3"/>
  <c r="M54" i="3"/>
  <c r="M50" i="3"/>
  <c r="M46" i="3"/>
  <c r="M42" i="3"/>
  <c r="M38" i="3"/>
  <c r="M34" i="3"/>
  <c r="M30" i="3"/>
  <c r="M26" i="3"/>
  <c r="M22" i="3"/>
  <c r="M18" i="3"/>
  <c r="M14" i="3"/>
  <c r="M10" i="3"/>
  <c r="M20" i="3"/>
  <c r="M53" i="3"/>
  <c r="M49" i="3"/>
  <c r="M45" i="3"/>
  <c r="M41" i="3"/>
  <c r="M37" i="3"/>
  <c r="M33" i="3"/>
  <c r="M29" i="3"/>
  <c r="M25" i="3"/>
  <c r="M21" i="3"/>
  <c r="M17" i="3"/>
  <c r="M13" i="3"/>
  <c r="M52" i="3"/>
  <c r="M48" i="3"/>
  <c r="M44" i="3"/>
  <c r="M40" i="3"/>
  <c r="M36" i="3"/>
  <c r="M28" i="3"/>
  <c r="M16" i="3"/>
  <c r="N16" i="3" s="1"/>
  <c r="P16" i="3" s="1"/>
  <c r="M9" i="3"/>
  <c r="G9" i="3"/>
  <c r="G13" i="3"/>
  <c r="G17" i="3"/>
  <c r="G21" i="3"/>
  <c r="G10" i="3"/>
  <c r="N10" i="3" s="1"/>
  <c r="P10" i="3" s="1"/>
  <c r="G14" i="3"/>
  <c r="G18" i="3"/>
  <c r="N18" i="3" s="1"/>
  <c r="P18" i="3" s="1"/>
  <c r="G22" i="3"/>
  <c r="G11" i="3"/>
  <c r="N11" i="3" s="1"/>
  <c r="P11" i="3" s="1"/>
  <c r="G15" i="3"/>
  <c r="G19" i="3"/>
  <c r="N19" i="3" s="1"/>
  <c r="P19" i="3" s="1"/>
  <c r="G23" i="3"/>
  <c r="G12" i="3"/>
  <c r="N12" i="3" s="1"/>
  <c r="P12" i="3" s="1"/>
  <c r="G16" i="3"/>
  <c r="G20" i="3"/>
  <c r="K8" i="6"/>
  <c r="K12" i="6"/>
  <c r="K16" i="6"/>
  <c r="K10" i="6"/>
  <c r="K11" i="6"/>
  <c r="K9" i="6"/>
  <c r="K13" i="6"/>
  <c r="K7" i="6"/>
  <c r="K14" i="6"/>
  <c r="K15" i="6"/>
  <c r="G54" i="3"/>
  <c r="G50" i="3"/>
  <c r="G46" i="3"/>
  <c r="G42" i="3"/>
  <c r="G38" i="3"/>
  <c r="G34" i="3"/>
  <c r="G30" i="3"/>
  <c r="G26" i="3"/>
  <c r="G53" i="3"/>
  <c r="G45" i="3"/>
  <c r="G41" i="3"/>
  <c r="G33" i="3"/>
  <c r="G29" i="3"/>
  <c r="N29" i="3" s="1"/>
  <c r="P29" i="3" s="1"/>
  <c r="G47" i="3"/>
  <c r="G35" i="3"/>
  <c r="G49" i="3"/>
  <c r="G37" i="3"/>
  <c r="G25" i="3"/>
  <c r="G55" i="3"/>
  <c r="G43" i="3"/>
  <c r="G31" i="3"/>
  <c r="G52" i="3"/>
  <c r="G48" i="3"/>
  <c r="G44" i="3"/>
  <c r="G40" i="3"/>
  <c r="G36" i="3"/>
  <c r="G32" i="3"/>
  <c r="G28" i="3"/>
  <c r="G24" i="3"/>
  <c r="P24" i="3" s="1"/>
  <c r="G51" i="3"/>
  <c r="G39" i="3"/>
  <c r="G27" i="3"/>
  <c r="N27" i="3" s="1"/>
  <c r="P27" i="3" s="1"/>
  <c r="N15" i="3"/>
  <c r="P15" i="3" s="1"/>
  <c r="N13" i="3"/>
  <c r="P13" i="3" s="1"/>
  <c r="N9" i="3"/>
  <c r="P9" i="3"/>
  <c r="C8" i="5"/>
  <c r="N14" i="3" l="1"/>
  <c r="P14" i="3" s="1"/>
  <c r="N17" i="3"/>
  <c r="P17" i="3" s="1"/>
  <c r="E15" i="6"/>
  <c r="E13" i="6"/>
  <c r="E9" i="6"/>
  <c r="D7" i="6"/>
  <c r="C11" i="6"/>
  <c r="D16" i="6"/>
  <c r="E12" i="6"/>
  <c r="C9" i="6"/>
  <c r="D15" i="6"/>
  <c r="D13" i="6"/>
  <c r="E8" i="6"/>
  <c r="C16" i="6"/>
  <c r="E14" i="6"/>
  <c r="D11" i="6"/>
  <c r="D8" i="6"/>
  <c r="C15" i="6"/>
  <c r="C13" i="6"/>
  <c r="E7" i="6"/>
  <c r="C10" i="6"/>
  <c r="E10" i="6"/>
  <c r="D14" i="6"/>
  <c r="D12" i="6"/>
  <c r="E16" i="6"/>
  <c r="D10" i="6"/>
  <c r="C8" i="6"/>
  <c r="C14" i="6"/>
  <c r="C12" i="6"/>
  <c r="E11" i="6"/>
  <c r="D9" i="6"/>
  <c r="C7" i="6"/>
  <c r="Q40" i="3" l="1"/>
  <c r="Q24" i="3"/>
  <c r="Q34" i="3"/>
  <c r="Q35" i="3"/>
  <c r="Q46" i="3"/>
  <c r="Q31" i="3"/>
  <c r="Q54" i="3"/>
  <c r="Q52" i="3"/>
  <c r="Q22" i="3"/>
  <c r="Q48" i="3"/>
  <c r="Q25" i="3"/>
  <c r="Q51" i="3"/>
  <c r="Q42" i="3"/>
  <c r="Q10" i="3"/>
  <c r="Q23" i="3"/>
  <c r="Q50" i="3"/>
  <c r="Q53" i="3"/>
  <c r="Q37" i="3"/>
  <c r="Q20" i="3"/>
  <c r="Q38" i="3"/>
  <c r="Q32" i="3"/>
  <c r="Q47" i="3"/>
  <c r="Q49" i="3"/>
  <c r="Q39" i="3"/>
  <c r="Q29" i="3"/>
  <c r="Q41" i="3"/>
  <c r="Q36" i="3"/>
  <c r="Q21" i="3"/>
  <c r="Q30" i="3"/>
  <c r="Q55" i="3"/>
  <c r="Q33" i="3"/>
  <c r="Q27" i="3"/>
  <c r="Q43" i="3"/>
  <c r="Q44" i="3"/>
  <c r="Q45" i="3"/>
  <c r="Q26" i="3"/>
  <c r="Q9" i="3"/>
  <c r="Q18" i="3"/>
  <c r="Q17" i="3"/>
  <c r="Q14" i="3"/>
  <c r="Q12" i="3"/>
  <c r="Q13" i="3"/>
  <c r="Q15" i="3"/>
  <c r="Q19" i="3"/>
  <c r="Q16" i="3"/>
  <c r="Q11" i="3"/>
  <c r="Q28" i="3" l="1"/>
</calcChain>
</file>

<file path=xl/sharedStrings.xml><?xml version="1.0" encoding="utf-8"?>
<sst xmlns="http://schemas.openxmlformats.org/spreadsheetml/2006/main" count="177" uniqueCount="123">
  <si>
    <t>ppm</t>
  </si>
  <si>
    <t>Pinta-ala</t>
  </si>
  <si>
    <t>Lisätietoja</t>
  </si>
  <si>
    <t>Määrä
hlö</t>
  </si>
  <si>
    <t>Aikuinen</t>
  </si>
  <si>
    <t>Lapsi 12 vuotta</t>
  </si>
  <si>
    <r>
      <t>Ulkoilmavirta
dm</t>
    </r>
    <r>
      <rPr>
        <vertAlign val="superscript"/>
        <sz val="8"/>
        <rFont val="Calibri"/>
        <family val="2"/>
        <scheme val="minor"/>
      </rPr>
      <t>3</t>
    </r>
    <r>
      <rPr>
        <sz val="8"/>
        <rFont val="Calibri"/>
        <family val="2"/>
        <scheme val="minor"/>
      </rPr>
      <t>/s</t>
    </r>
  </si>
  <si>
    <t>Toiminto</t>
  </si>
  <si>
    <t>Nukkuminen</t>
  </si>
  <si>
    <t>Rauhallinen istuminen</t>
  </si>
  <si>
    <t>Seisominen</t>
  </si>
  <si>
    <r>
      <t>mg/m</t>
    </r>
    <r>
      <rPr>
        <vertAlign val="superscript"/>
        <sz val="10"/>
        <rFont val="Calibri"/>
        <family val="2"/>
        <scheme val="minor"/>
      </rPr>
      <t>3</t>
    </r>
  </si>
  <si>
    <t>Taustatiedot</t>
  </si>
  <si>
    <t>Hiilidioksidipitoisuuden ohjearvot:</t>
  </si>
  <si>
    <t>- hengitysosamäärä</t>
  </si>
  <si>
    <t>- henkilön fyysinen aktiivisuus</t>
  </si>
  <si>
    <t>- henkilön kehon pinta-ala</t>
  </si>
  <si>
    <r>
      <t>Henkilön kehon pinta-ala A</t>
    </r>
    <r>
      <rPr>
        <i/>
        <vertAlign val="subscript"/>
        <sz val="10"/>
        <rFont val="Calibri"/>
        <family val="2"/>
        <scheme val="minor"/>
      </rPr>
      <t>keho</t>
    </r>
  </si>
  <si>
    <t xml:space="preserve">Hengitysosamäärä, </t>
  </si>
  <si>
    <t>Henkilön fyysinen aktiivisuus</t>
  </si>
  <si>
    <t>Toimistotyö</t>
  </si>
  <si>
    <t>Rauhallinen liikkuminen</t>
  </si>
  <si>
    <t>Kävely (3,2 km/h)</t>
  </si>
  <si>
    <t>Reipas kävely (8,0 km/h)</t>
  </si>
  <si>
    <t>Päiväkoti</t>
  </si>
  <si>
    <t>Toimistorakennus</t>
  </si>
  <si>
    <t>Asuinrakennus, muu tila</t>
  </si>
  <si>
    <t>Opetusrakennus</t>
  </si>
  <si>
    <t>Liikerakennus</t>
  </si>
  <si>
    <t>Ulkoilmavirta</t>
  </si>
  <si>
    <t>Erittäin vähäpäästöinen rakennus</t>
  </si>
  <si>
    <t>Vähäpäästöinen rakennus</t>
  </si>
  <si>
    <t>Ei vähäpäästöinen rakennus</t>
  </si>
  <si>
    <t>Ei huomioitu</t>
  </si>
  <si>
    <t>Aktiivisuus [met]</t>
  </si>
  <si>
    <t>Aktiivisuus
met</t>
  </si>
  <si>
    <t>Rakennuksen käyttötarkoitus</t>
  </si>
  <si>
    <t>Ryhmätila</t>
  </si>
  <si>
    <t>Makuuhuone</t>
  </si>
  <si>
    <t>Toimistohuone</t>
  </si>
  <si>
    <t>Myymälä</t>
  </si>
  <si>
    <t>Luokka</t>
  </si>
  <si>
    <t>-</t>
  </si>
  <si>
    <r>
      <t>dm</t>
    </r>
    <r>
      <rPr>
        <vertAlign val="superscript"/>
        <sz val="10"/>
        <rFont val="Calibri"/>
        <family val="2"/>
        <scheme val="minor"/>
      </rPr>
      <t>3</t>
    </r>
    <r>
      <rPr>
        <sz val="10"/>
        <rFont val="Calibri"/>
        <family val="2"/>
        <scheme val="minor"/>
      </rPr>
      <t>/s,lattia-m</t>
    </r>
    <r>
      <rPr>
        <vertAlign val="superscript"/>
        <sz val="10"/>
        <rFont val="Calibri"/>
        <family val="2"/>
        <scheme val="minor"/>
      </rPr>
      <t>2</t>
    </r>
  </si>
  <si>
    <t>Pienet asuinrakennukset</t>
  </si>
  <si>
    <t>Asuinkerrostalo</t>
  </si>
  <si>
    <t>Terveyskeskus</t>
  </si>
  <si>
    <t>Majoitusliikerakennus</t>
  </si>
  <si>
    <t>Liikuntahalli</t>
  </si>
  <si>
    <t>Sairaala</t>
  </si>
  <si>
    <t>Neuvotteluhuone</t>
  </si>
  <si>
    <t>Vastaanottohuone</t>
  </si>
  <si>
    <t>Hotellihuone</t>
  </si>
  <si>
    <t>Liikuntasali</t>
  </si>
  <si>
    <t>Hoitohuone</t>
  </si>
  <si>
    <t xml:space="preserve"> </t>
  </si>
  <si>
    <t>APUTAULUKKO</t>
  </si>
  <si>
    <r>
      <rPr>
        <b/>
        <sz val="8"/>
        <rFont val="Calibri"/>
        <family val="2"/>
        <scheme val="minor"/>
      </rPr>
      <t>Yhteensä</t>
    </r>
    <r>
      <rPr>
        <sz val="8"/>
        <rFont val="Calibri"/>
        <family val="2"/>
        <scheme val="minor"/>
      </rPr>
      <t xml:space="preserve">
dm</t>
    </r>
    <r>
      <rPr>
        <vertAlign val="superscript"/>
        <sz val="8"/>
        <rFont val="Calibri"/>
        <family val="2"/>
        <scheme val="minor"/>
      </rPr>
      <t>3</t>
    </r>
    <r>
      <rPr>
        <sz val="8"/>
        <rFont val="Calibri"/>
        <family val="2"/>
        <scheme val="minor"/>
      </rPr>
      <t>/s</t>
    </r>
  </si>
  <si>
    <t>Tilatyyppi</t>
  </si>
  <si>
    <t>Oletusarvo</t>
  </si>
  <si>
    <t>Oleskelutilan ulkoilmavirran mitoituslaskin</t>
  </si>
  <si>
    <r>
      <t xml:space="preserve">Ulkoilman hiilidioksidipitoisuus </t>
    </r>
    <r>
      <rPr>
        <b/>
        <vertAlign val="superscript"/>
        <sz val="10"/>
        <rFont val="Calibri"/>
        <family val="2"/>
        <scheme val="minor"/>
      </rPr>
      <t>1)</t>
    </r>
  </si>
  <si>
    <t>Käyttötarkoitusluokka</t>
  </si>
  <si>
    <t>8)</t>
  </si>
  <si>
    <t>9)</t>
  </si>
  <si>
    <t>Ulkoilmavirta rakennus- ja sisustusmateriaalipäästöihin:</t>
  </si>
  <si>
    <t>Henkilön paino ja pituus</t>
  </si>
  <si>
    <t>Aikuinen, mies</t>
  </si>
  <si>
    <t>Aikuinen, nainen</t>
  </si>
  <si>
    <t>Lapsi 12 vuotta, poika</t>
  </si>
  <si>
    <t>Lapsi 12 vuotta, tyttö</t>
  </si>
  <si>
    <t>Oletus Naisia 50 % ja Miehiä 50%.</t>
  </si>
  <si>
    <t>Paino, kg</t>
  </si>
  <si>
    <t>Pituus, cm</t>
  </si>
  <si>
    <t>Oletus Tyttöjä 50 % ja Poikia 50%.</t>
  </si>
  <si>
    <t>Suojaus: ym</t>
  </si>
  <si>
    <t>Hiilidioksidituoton laskennan ohjearvot:</t>
  </si>
  <si>
    <t>Laskentataulukossa henkilön hiilidioksidituoton laskennassa käytetään seuraavia muuttujia:</t>
  </si>
  <si>
    <r>
      <t>Ilmavirta dm</t>
    </r>
    <r>
      <rPr>
        <b/>
        <vertAlign val="superscript"/>
        <sz val="10"/>
        <color theme="0"/>
        <rFont val="Calibri"/>
        <family val="2"/>
        <scheme val="minor"/>
      </rPr>
      <t>3</t>
    </r>
    <r>
      <rPr>
        <b/>
        <sz val="10"/>
        <color theme="0"/>
        <rFont val="Calibri"/>
        <family val="2"/>
        <scheme val="minor"/>
      </rPr>
      <t>/s,hlö</t>
    </r>
  </si>
  <si>
    <t>Tavoite</t>
  </si>
  <si>
    <r>
      <t>CO</t>
    </r>
    <r>
      <rPr>
        <vertAlign val="sub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 xml:space="preserve"> max pitoisuus</t>
    </r>
  </si>
  <si>
    <t>Lapsi 6 vuotta</t>
  </si>
  <si>
    <t>Lapsi 6 vuotta, poika</t>
  </si>
  <si>
    <t>Lapsi 6 vuotta, tyttö</t>
  </si>
  <si>
    <r>
      <rPr>
        <b/>
        <i/>
        <vertAlign val="superscript"/>
        <sz val="10"/>
        <rFont val="Calibri"/>
        <family val="2"/>
        <scheme val="minor"/>
      </rPr>
      <t>1)</t>
    </r>
    <r>
      <rPr>
        <b/>
        <i/>
        <sz val="10"/>
        <rFont val="Calibri"/>
        <family val="2"/>
        <scheme val="minor"/>
      </rPr>
      <t xml:space="preserve"> </t>
    </r>
    <r>
      <rPr>
        <i/>
        <sz val="10"/>
        <rFont val="Calibri"/>
        <family val="2"/>
        <scheme val="minor"/>
      </rPr>
      <t>Ulkoilman hiilidioksidin hetkellisen pitoisuuden oletusarvo 400 ppm</t>
    </r>
  </si>
  <si>
    <r>
      <rPr>
        <b/>
        <i/>
        <vertAlign val="superscript"/>
        <sz val="10"/>
        <rFont val="Calibri"/>
        <family val="2"/>
        <scheme val="minor"/>
      </rPr>
      <t>4)</t>
    </r>
    <r>
      <rPr>
        <i/>
        <sz val="10"/>
        <rFont val="Calibri"/>
        <family val="2"/>
        <scheme val="minor"/>
      </rPr>
      <t xml:space="preserve"> Hiilidioksidin tilavuusosuus [ppm] voidaan normaali-ilmanpaineessa ja -lämpötilassa (101,3 kPa, 20 °C) laskea tunnetusta massapitoisuudesta [mg/m3] seuraavalla muunnoskaavalla:
CO</t>
    </r>
    <r>
      <rPr>
        <i/>
        <vertAlign val="subscript"/>
        <sz val="10"/>
        <rFont val="Calibri"/>
        <family val="2"/>
        <scheme val="minor"/>
      </rPr>
      <t>2</t>
    </r>
    <r>
      <rPr>
        <i/>
        <sz val="10"/>
        <rFont val="Calibri"/>
        <family val="2"/>
        <scheme val="minor"/>
      </rPr>
      <t xml:space="preserve"> tilavuusosuus [ppm] = CO</t>
    </r>
    <r>
      <rPr>
        <i/>
        <vertAlign val="subscript"/>
        <sz val="10"/>
        <rFont val="Calibri"/>
        <family val="2"/>
        <scheme val="minor"/>
      </rPr>
      <t>2</t>
    </r>
    <r>
      <rPr>
        <i/>
        <sz val="10"/>
        <rFont val="Calibri"/>
        <family val="2"/>
        <scheme val="minor"/>
      </rPr>
      <t xml:space="preserve"> massapitoisuus [mg/m³] * kaasun moolitilavuus normaaliolosuhteissa (NTP) Vm 24,1 [dm3/mol] / CO</t>
    </r>
    <r>
      <rPr>
        <i/>
        <vertAlign val="subscript"/>
        <sz val="10"/>
        <rFont val="Calibri"/>
        <family val="2"/>
        <scheme val="minor"/>
      </rPr>
      <t>2</t>
    </r>
    <r>
      <rPr>
        <i/>
        <sz val="10"/>
        <rFont val="Calibri"/>
        <family val="2"/>
        <scheme val="minor"/>
      </rPr>
      <t xml:space="preserve"> molekyylimassa 44,01 [g/mol])</t>
    </r>
  </si>
  <si>
    <r>
      <rPr>
        <b/>
        <i/>
        <vertAlign val="superscript"/>
        <sz val="10"/>
        <rFont val="Calibri"/>
        <family val="2"/>
        <scheme val="minor"/>
      </rPr>
      <t>5)</t>
    </r>
    <r>
      <rPr>
        <b/>
        <i/>
        <sz val="10"/>
        <rFont val="Calibri"/>
        <family val="2"/>
        <scheme val="minor"/>
      </rPr>
      <t xml:space="preserve"> </t>
    </r>
    <r>
      <rPr>
        <i/>
        <sz val="10"/>
        <rFont val="Calibri"/>
        <family val="2"/>
        <scheme val="minor"/>
      </rPr>
      <t>Hiilidioksidin massapitoisuudet [mg/m</t>
    </r>
    <r>
      <rPr>
        <i/>
        <vertAlign val="superscript"/>
        <sz val="10"/>
        <rFont val="Calibri"/>
        <family val="2"/>
        <scheme val="minor"/>
      </rPr>
      <t>3</t>
    </r>
    <r>
      <rPr>
        <i/>
        <sz val="10"/>
        <rFont val="Calibri"/>
        <family val="2"/>
        <scheme val="minor"/>
      </rPr>
      <t>] voidaan normaali-ilmanpaineessa ja -lämpötilassa (101,3 kPa, 20 °C) laskea tunnetusta tilavuusosuudesta [ppm] seuraavalla muunnoskaavalla:
CO</t>
    </r>
    <r>
      <rPr>
        <i/>
        <vertAlign val="subscript"/>
        <sz val="10"/>
        <rFont val="Calibri"/>
        <family val="2"/>
        <scheme val="minor"/>
      </rPr>
      <t>2</t>
    </r>
    <r>
      <rPr>
        <i/>
        <sz val="10"/>
        <rFont val="Calibri"/>
        <family val="2"/>
        <scheme val="minor"/>
      </rPr>
      <t xml:space="preserve"> massapitoisuus [mg/m³] = (CO</t>
    </r>
    <r>
      <rPr>
        <i/>
        <vertAlign val="subscript"/>
        <sz val="10"/>
        <rFont val="Calibri"/>
        <family val="2"/>
        <scheme val="minor"/>
      </rPr>
      <t>2</t>
    </r>
    <r>
      <rPr>
        <i/>
        <sz val="10"/>
        <rFont val="Calibri"/>
        <family val="2"/>
        <scheme val="minor"/>
      </rPr>
      <t xml:space="preserve"> tilavuusosuus [ppm] * CO</t>
    </r>
    <r>
      <rPr>
        <i/>
        <vertAlign val="subscript"/>
        <sz val="10"/>
        <rFont val="Calibri"/>
        <family val="2"/>
        <scheme val="minor"/>
      </rPr>
      <t>2</t>
    </r>
    <r>
      <rPr>
        <i/>
        <sz val="10"/>
        <rFont val="Calibri"/>
        <family val="2"/>
        <scheme val="minor"/>
      </rPr>
      <t xml:space="preserve"> molekyylimassa 44,01 [g/mol]) / kaasun moolitilavuus normaaliolosuhteissa (NTP) Vm 24,1 [dm</t>
    </r>
    <r>
      <rPr>
        <i/>
        <vertAlign val="superscript"/>
        <sz val="10"/>
        <rFont val="Calibri"/>
        <family val="2"/>
        <scheme val="minor"/>
      </rPr>
      <t>3</t>
    </r>
    <r>
      <rPr>
        <i/>
        <sz val="10"/>
        <rFont val="Calibri"/>
        <family val="2"/>
        <scheme val="minor"/>
      </rPr>
      <t>/mol]</t>
    </r>
  </si>
  <si>
    <r>
      <rPr>
        <b/>
        <i/>
        <vertAlign val="superscript"/>
        <sz val="10"/>
        <rFont val="Calibri"/>
        <family val="2"/>
        <scheme val="minor"/>
      </rPr>
      <t>6)</t>
    </r>
    <r>
      <rPr>
        <i/>
        <sz val="10"/>
        <rFont val="Calibri"/>
        <family val="2"/>
        <scheme val="minor"/>
      </rPr>
      <t xml:space="preserve"> Hengitysosamäärä (respiratory quotient, RQ) kuvaa ihmisen hiilidioksidin tuoton ja hapenkulutuksen välistä suhdetta (V</t>
    </r>
    <r>
      <rPr>
        <i/>
        <vertAlign val="subscript"/>
        <sz val="10"/>
        <rFont val="Calibri"/>
        <family val="2"/>
        <scheme val="minor"/>
      </rPr>
      <t>CO2</t>
    </r>
    <r>
      <rPr>
        <i/>
        <sz val="10"/>
        <rFont val="Calibri"/>
        <family val="2"/>
        <scheme val="minor"/>
      </rPr>
      <t>/V</t>
    </r>
    <r>
      <rPr>
        <i/>
        <vertAlign val="subscript"/>
        <sz val="10"/>
        <rFont val="Calibri"/>
        <family val="2"/>
        <scheme val="minor"/>
      </rPr>
      <t>O2</t>
    </r>
    <r>
      <rPr>
        <i/>
        <sz val="10"/>
        <rFont val="Calibri"/>
        <family val="2"/>
        <scheme val="minor"/>
      </rPr>
      <t>). Hengitysosamäärän arvo vaihtelee välillä 0,7-1,0 ja on terveellä ihmisellä lepotilassa 0,85 ja kevyessä toiminnassa 0,82-0,83.</t>
    </r>
  </si>
  <si>
    <r>
      <rPr>
        <b/>
        <i/>
        <vertAlign val="superscript"/>
        <sz val="10"/>
        <rFont val="Calibri"/>
        <family val="2"/>
        <scheme val="minor"/>
      </rPr>
      <t>9)</t>
    </r>
    <r>
      <rPr>
        <i/>
        <sz val="10"/>
        <rFont val="Calibri"/>
        <family val="2"/>
        <scheme val="minor"/>
      </rPr>
      <t xml:space="preserve"> Lähde: EN 15251 (2007) Indoor environmental input parameters for design and assessment of energy performance of buildings addressing indoor air quality, thermal environment, lighting and acoustics.</t>
    </r>
  </si>
  <si>
    <r>
      <rPr>
        <b/>
        <i/>
        <vertAlign val="superscript"/>
        <sz val="10"/>
        <rFont val="Calibri"/>
        <family val="2"/>
        <scheme val="minor"/>
      </rPr>
      <t>10)</t>
    </r>
    <r>
      <rPr>
        <i/>
        <sz val="10"/>
        <rFont val="Calibri"/>
        <family val="2"/>
        <scheme val="minor"/>
      </rPr>
      <t xml:space="preserve"> Lähde: Barbara E. et al. Compendium of Physical Activities: an update of activity codes an MET intensities (tennis).</t>
    </r>
  </si>
  <si>
    <r>
      <t xml:space="preserve">Aineenvaihdunnan teho </t>
    </r>
    <r>
      <rPr>
        <b/>
        <vertAlign val="superscript"/>
        <sz val="10"/>
        <rFont val="Calibri"/>
        <family val="2"/>
        <scheme val="minor"/>
      </rPr>
      <t>7)</t>
    </r>
    <r>
      <rPr>
        <sz val="10"/>
        <rFont val="Calibri"/>
        <family val="2"/>
        <scheme val="minor"/>
      </rPr>
      <t>, met</t>
    </r>
  </si>
  <si>
    <t>10)</t>
  </si>
  <si>
    <r>
      <t>A</t>
    </r>
    <r>
      <rPr>
        <vertAlign val="subscript"/>
        <sz val="10"/>
        <rFont val="Calibri"/>
        <family val="2"/>
        <scheme val="minor"/>
      </rPr>
      <t>keho,Du</t>
    </r>
    <r>
      <rPr>
        <vertAlign val="superscript"/>
        <sz val="10"/>
        <rFont val="Calibri"/>
        <family val="2"/>
        <scheme val="minor"/>
      </rPr>
      <t xml:space="preserve"> </t>
    </r>
    <r>
      <rPr>
        <b/>
        <vertAlign val="superscript"/>
        <sz val="10"/>
        <rFont val="Calibri"/>
        <family val="2"/>
        <scheme val="minor"/>
      </rPr>
      <t>11)</t>
    </r>
  </si>
  <si>
    <r>
      <t>A</t>
    </r>
    <r>
      <rPr>
        <vertAlign val="subscript"/>
        <sz val="10"/>
        <rFont val="Calibri"/>
        <family val="2"/>
        <scheme val="minor"/>
      </rPr>
      <t>keho,Mo</t>
    </r>
    <r>
      <rPr>
        <vertAlign val="superscript"/>
        <sz val="10"/>
        <rFont val="Calibri"/>
        <family val="2"/>
        <scheme val="minor"/>
      </rPr>
      <t xml:space="preserve"> </t>
    </r>
    <r>
      <rPr>
        <b/>
        <vertAlign val="superscript"/>
        <sz val="10"/>
        <rFont val="Calibri"/>
        <family val="2"/>
        <scheme val="minor"/>
      </rPr>
      <t>12)</t>
    </r>
  </si>
  <si>
    <r>
      <t>A</t>
    </r>
    <r>
      <rPr>
        <vertAlign val="subscript"/>
        <sz val="10"/>
        <rFont val="Calibri"/>
        <family val="2"/>
        <scheme val="minor"/>
      </rPr>
      <t>keho</t>
    </r>
    <r>
      <rPr>
        <vertAlign val="superscript"/>
        <sz val="10"/>
        <rFont val="Calibri"/>
        <family val="2"/>
        <scheme val="minor"/>
      </rPr>
      <t xml:space="preserve"> </t>
    </r>
    <r>
      <rPr>
        <b/>
        <vertAlign val="superscript"/>
        <sz val="10"/>
        <rFont val="Calibri"/>
        <family val="2"/>
        <scheme val="minor"/>
      </rPr>
      <t>13)</t>
    </r>
  </si>
  <si>
    <r>
      <rPr>
        <b/>
        <i/>
        <vertAlign val="superscript"/>
        <sz val="10"/>
        <rFont val="Calibri"/>
        <family val="2"/>
        <scheme val="minor"/>
      </rPr>
      <t>11)</t>
    </r>
    <r>
      <rPr>
        <i/>
        <sz val="10"/>
        <rFont val="Calibri"/>
        <family val="2"/>
        <scheme val="minor"/>
      </rPr>
      <t xml:space="preserve"> DuBois kehon pinta-ala: A</t>
    </r>
    <r>
      <rPr>
        <i/>
        <vertAlign val="subscript"/>
        <sz val="10"/>
        <rFont val="Calibri"/>
        <family val="2"/>
        <scheme val="minor"/>
      </rPr>
      <t>keho,Du</t>
    </r>
    <r>
      <rPr>
        <i/>
        <sz val="10"/>
        <rFont val="Calibri"/>
        <family val="2"/>
        <scheme val="minor"/>
      </rPr>
      <t xml:space="preserve"> = (W</t>
    </r>
    <r>
      <rPr>
        <i/>
        <vertAlign val="superscript"/>
        <sz val="10"/>
        <rFont val="Calibri"/>
        <family val="2"/>
        <scheme val="minor"/>
      </rPr>
      <t>0,425</t>
    </r>
    <r>
      <rPr>
        <i/>
        <sz val="10"/>
        <rFont val="Calibri"/>
        <family val="2"/>
        <scheme val="minor"/>
      </rPr>
      <t xml:space="preserve"> * H</t>
    </r>
    <r>
      <rPr>
        <i/>
        <vertAlign val="superscript"/>
        <sz val="10"/>
        <rFont val="Calibri"/>
        <family val="2"/>
        <scheme val="minor"/>
      </rPr>
      <t>0,725</t>
    </r>
    <r>
      <rPr>
        <i/>
        <sz val="10"/>
        <rFont val="Calibri"/>
        <family val="2"/>
        <scheme val="minor"/>
      </rPr>
      <t>) / 139,2, jossa W = henkilön paino ja H = henkilön pituus.</t>
    </r>
  </si>
  <si>
    <r>
      <rPr>
        <b/>
        <i/>
        <vertAlign val="superscript"/>
        <sz val="10"/>
        <rFont val="Calibri"/>
        <family val="2"/>
        <scheme val="minor"/>
      </rPr>
      <t>12)</t>
    </r>
    <r>
      <rPr>
        <i/>
        <sz val="10"/>
        <rFont val="Calibri"/>
        <family val="2"/>
        <scheme val="minor"/>
      </rPr>
      <t xml:space="preserve"> Mosteller kehon pinta-ala: A</t>
    </r>
    <r>
      <rPr>
        <i/>
        <vertAlign val="subscript"/>
        <sz val="10"/>
        <rFont val="Calibri"/>
        <family val="2"/>
        <scheme val="minor"/>
      </rPr>
      <t>keho,Mo</t>
    </r>
    <r>
      <rPr>
        <i/>
        <sz val="10"/>
        <rFont val="Calibri"/>
        <family val="2"/>
        <scheme val="minor"/>
      </rPr>
      <t xml:space="preserve"> = (W</t>
    </r>
    <r>
      <rPr>
        <i/>
        <vertAlign val="superscript"/>
        <sz val="10"/>
        <rFont val="Calibri"/>
        <family val="2"/>
        <scheme val="minor"/>
      </rPr>
      <t>0,5</t>
    </r>
    <r>
      <rPr>
        <i/>
        <sz val="10"/>
        <rFont val="Calibri"/>
        <family val="2"/>
        <scheme val="minor"/>
      </rPr>
      <t xml:space="preserve"> * H</t>
    </r>
    <r>
      <rPr>
        <i/>
        <vertAlign val="superscript"/>
        <sz val="10"/>
        <rFont val="Calibri"/>
        <family val="2"/>
        <scheme val="minor"/>
      </rPr>
      <t>0,5</t>
    </r>
    <r>
      <rPr>
        <i/>
        <sz val="10"/>
        <rFont val="Calibri"/>
        <family val="2"/>
        <scheme val="minor"/>
      </rPr>
      <t>) / 60, jossa W = henkilön paino ja H = henkilön pituus.</t>
    </r>
  </si>
  <si>
    <r>
      <rPr>
        <b/>
        <i/>
        <vertAlign val="superscript"/>
        <sz val="10"/>
        <rFont val="Calibri"/>
        <family val="2"/>
        <scheme val="minor"/>
      </rPr>
      <t>14)</t>
    </r>
    <r>
      <rPr>
        <i/>
        <sz val="10"/>
        <rFont val="Calibri"/>
        <family val="2"/>
        <scheme val="minor"/>
      </rPr>
      <t xml:space="preserve"> Lähde: Katja Borodulin et. al. Kansallinen Finriski 2012 -terveystutkimus. Osa 2, tutkimuksen taulukkoliite. 2013.</t>
    </r>
  </si>
  <si>
    <r>
      <rPr>
        <b/>
        <i/>
        <vertAlign val="superscript"/>
        <sz val="10"/>
        <rFont val="Calibri"/>
        <family val="2"/>
        <scheme val="minor"/>
      </rPr>
      <t>15)</t>
    </r>
    <r>
      <rPr>
        <i/>
        <sz val="10"/>
        <rFont val="Calibri"/>
        <family val="2"/>
        <scheme val="minor"/>
      </rPr>
      <t xml:space="preserve"> Lähde: Suomalaisten lasten kasvukäyrät. 2011.</t>
    </r>
  </si>
  <si>
    <t>14)</t>
  </si>
  <si>
    <t>15)</t>
  </si>
  <si>
    <r>
      <rPr>
        <b/>
        <i/>
        <vertAlign val="superscript"/>
        <sz val="10"/>
        <rFont val="Calibri"/>
        <family val="2"/>
        <scheme val="minor"/>
      </rPr>
      <t>13)</t>
    </r>
    <r>
      <rPr>
        <i/>
        <sz val="10"/>
        <rFont val="Calibri"/>
        <family val="2"/>
        <scheme val="minor"/>
      </rPr>
      <t xml:space="preserve"> Lähde: EN 13779 (2007) Ventilation for non-residential buildings. Performance requirements for ventilation and room-conditioning systems.</t>
    </r>
  </si>
  <si>
    <r>
      <t xml:space="preserve">Hengitysosamäärä </t>
    </r>
    <r>
      <rPr>
        <b/>
        <vertAlign val="superscript"/>
        <sz val="10"/>
        <rFont val="Calibri"/>
        <family val="2"/>
        <scheme val="minor"/>
      </rPr>
      <t>6)</t>
    </r>
  </si>
  <si>
    <r>
      <t xml:space="preserve">Tilavuusosuus </t>
    </r>
    <r>
      <rPr>
        <b/>
        <vertAlign val="superscript"/>
        <sz val="10"/>
        <rFont val="Calibri"/>
        <family val="2"/>
        <scheme val="minor"/>
      </rPr>
      <t>4)</t>
    </r>
  </si>
  <si>
    <r>
      <t xml:space="preserve">Massapitoisuus </t>
    </r>
    <r>
      <rPr>
        <b/>
        <vertAlign val="superscript"/>
        <sz val="10"/>
        <rFont val="Calibri"/>
        <family val="2"/>
        <scheme val="minor"/>
      </rPr>
      <t>5)</t>
    </r>
  </si>
  <si>
    <t>Myymälätyö</t>
  </si>
  <si>
    <t>Kävely (5 km/h)</t>
  </si>
  <si>
    <t>Kävely (6,5 km/h)</t>
  </si>
  <si>
    <t>Opetustyö</t>
  </si>
  <si>
    <r>
      <t>Hiilidioksidi
dm</t>
    </r>
    <r>
      <rPr>
        <vertAlign val="superscript"/>
        <sz val="8"/>
        <rFont val="Calibri"/>
        <family val="2"/>
        <scheme val="minor"/>
      </rPr>
      <t>3</t>
    </r>
    <r>
      <rPr>
        <sz val="8"/>
        <rFont val="Calibri"/>
        <family val="2"/>
        <scheme val="minor"/>
      </rPr>
      <t>/s</t>
    </r>
  </si>
  <si>
    <r>
      <rPr>
        <b/>
        <i/>
        <vertAlign val="superscript"/>
        <sz val="10"/>
        <rFont val="Calibri"/>
        <family val="2"/>
        <scheme val="minor"/>
      </rPr>
      <t>8)</t>
    </r>
    <r>
      <rPr>
        <i/>
        <sz val="10"/>
        <rFont val="Calibri"/>
        <family val="2"/>
        <scheme val="minor"/>
      </rPr>
      <t xml:space="preserve"> Lähde: Seppänen, Olli. Opas ilmanvaihdon mitoitukseen muissa kuin asuinrakennuksissa. 2017.</t>
    </r>
  </si>
  <si>
    <r>
      <rPr>
        <b/>
        <i/>
        <vertAlign val="superscript"/>
        <sz val="10"/>
        <rFont val="Calibri"/>
        <family val="2"/>
        <scheme val="minor"/>
      </rPr>
      <t>2)</t>
    </r>
    <r>
      <rPr>
        <b/>
        <i/>
        <sz val="10"/>
        <rFont val="Calibri"/>
        <family val="2"/>
        <scheme val="minor"/>
      </rPr>
      <t xml:space="preserve"> </t>
    </r>
    <r>
      <rPr>
        <i/>
        <sz val="10"/>
        <rFont val="Calibri"/>
        <family val="2"/>
        <scheme val="minor"/>
      </rPr>
      <t>Ympäristöministeriön asetus (1009/2017) uuden rakennuksen sisäilmastosta ja ilmanvaihdosta 5§: Sisäilman hiilidioksidin hetkellisen pitoisuuden suunnitteluarvo huonetilan suunniteltuna käyttöaikana voi olla enintään 1 450 mg/m3 (800 ppm) suurempi kuin ulkoilman pitoisuus.</t>
    </r>
  </si>
  <si>
    <r>
      <rPr>
        <b/>
        <i/>
        <vertAlign val="superscript"/>
        <sz val="10"/>
        <rFont val="Calibri"/>
        <family val="2"/>
        <scheme val="minor"/>
      </rPr>
      <t>7)</t>
    </r>
    <r>
      <rPr>
        <i/>
        <sz val="10"/>
        <rFont val="Calibri"/>
        <family val="2"/>
        <scheme val="minor"/>
      </rPr>
      <t xml:space="preserve"> Fyysisen aktiivisuuden mittarina käytetään ihmisen aineenvaihdunnan tehoa eri toiminnoissa. Aineenvaihdunnan tehona käytetään ns. metabolista ekvivalenttia (lepoaineenvaihdunnan kerrannainen, yksikkö met), jonka avulla henkilön kokonaislämmönluovutus ja hiilidioksidituotto (CO2) voidaan laskea. </t>
    </r>
  </si>
  <si>
    <r>
      <rPr>
        <b/>
        <i/>
        <vertAlign val="superscript"/>
        <sz val="10"/>
        <rFont val="Calibri"/>
        <family val="2"/>
        <scheme val="minor"/>
      </rPr>
      <t>3)</t>
    </r>
    <r>
      <rPr>
        <b/>
        <i/>
        <sz val="10"/>
        <rFont val="Calibri"/>
        <family val="2"/>
        <scheme val="minor"/>
      </rPr>
      <t xml:space="preserve"> </t>
    </r>
    <r>
      <rPr>
        <i/>
        <sz val="10"/>
        <rFont val="Calibri"/>
        <family val="2"/>
        <scheme val="minor"/>
      </rPr>
      <t>Sisäilmastoluokitus 2018</t>
    </r>
  </si>
  <si>
    <r>
      <t xml:space="preserve">Sisäilman hiilidioksidipitoisuuslisän tavoitearvo S1 </t>
    </r>
    <r>
      <rPr>
        <b/>
        <vertAlign val="superscript"/>
        <sz val="10"/>
        <rFont val="Calibri"/>
        <family val="2"/>
        <scheme val="minor"/>
      </rPr>
      <t>3)</t>
    </r>
  </si>
  <si>
    <r>
      <t xml:space="preserve">Sisäilman hiilidioksidipitoisuuslisän tavoitearvo S2 </t>
    </r>
    <r>
      <rPr>
        <b/>
        <vertAlign val="superscript"/>
        <sz val="10"/>
        <rFont val="Calibri"/>
        <family val="2"/>
        <scheme val="minor"/>
      </rPr>
      <t>3)</t>
    </r>
  </si>
  <si>
    <r>
      <t xml:space="preserve">Sisäilman hiilidioksidipitoisuuslisän suunnitteluarvo </t>
    </r>
    <r>
      <rPr>
        <b/>
        <vertAlign val="superscript"/>
        <sz val="10"/>
        <rFont val="Calibri"/>
        <family val="2"/>
        <scheme val="minor"/>
      </rPr>
      <t>2)</t>
    </r>
  </si>
  <si>
    <t>Fyysisen aktiivisuuden vaikutus ulkoilmavirran mitoitusarvoon (huonetilan hiilidioksidipitoisuus 800 ppm ulkoilman arvoa korkeampi)</t>
  </si>
  <si>
    <t>28.2.2018 / Kimmo Liljeström, Optiplan Oy</t>
  </si>
  <si>
    <r>
      <t>Muu kuormitus
dm</t>
    </r>
    <r>
      <rPr>
        <vertAlign val="superscript"/>
        <sz val="8"/>
        <rFont val="Calibri"/>
        <family val="2"/>
        <scheme val="minor"/>
      </rPr>
      <t>3</t>
    </r>
    <r>
      <rPr>
        <sz val="8"/>
        <rFont val="Calibri"/>
        <family val="2"/>
        <scheme val="minor"/>
      </rPr>
      <t>/s,lattia-m</t>
    </r>
    <r>
      <rPr>
        <vertAlign val="superscript"/>
        <sz val="8"/>
        <rFont val="Calibri"/>
        <family val="2"/>
        <scheme val="minor"/>
      </rPr>
      <t>2</t>
    </r>
  </si>
  <si>
    <r>
      <t xml:space="preserve">
(lattia-m</t>
    </r>
    <r>
      <rPr>
        <vertAlign val="superscript"/>
        <sz val="8"/>
        <rFont val="Calibri"/>
        <family val="2"/>
        <scheme val="minor"/>
      </rPr>
      <t>2</t>
    </r>
    <r>
      <rPr>
        <sz val="8"/>
        <rFont val="Calibri"/>
        <family val="2"/>
        <scheme val="minor"/>
      </rPr>
      <t>)</t>
    </r>
  </si>
  <si>
    <t>Laskelman laatija:</t>
  </si>
  <si>
    <t>28.2.2018 Mallilaskelma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</si>
</sst>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0.0000000"/>
    <numFmt numFmtId="167" formatCode="0.0000000000"/>
    <numFmt numFmtId="168" formatCode="0.000000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i/>
      <vertAlign val="subscript"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363636"/>
      <name val="Calibri"/>
      <family val="2"/>
      <scheme val="minor"/>
    </font>
    <font>
      <b/>
      <i/>
      <vertAlign val="superscript"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vertAlign val="subscript"/>
      <sz val="8"/>
      <name val="Calibri"/>
      <family val="2"/>
      <scheme val="minor"/>
    </font>
    <font>
      <i/>
      <vertAlign val="superscript"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E8F0EC"/>
      <name val="Calibri"/>
      <family val="2"/>
      <scheme val="minor"/>
    </font>
    <font>
      <b/>
      <sz val="8"/>
      <color rgb="FFE8F0EC"/>
      <name val="Calibri"/>
      <family val="2"/>
      <scheme val="minor"/>
    </font>
    <font>
      <sz val="8"/>
      <color rgb="FFE8F0EC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56C6D"/>
        <bgColor indexed="64"/>
      </patternFill>
    </fill>
    <fill>
      <patternFill patternType="solid">
        <fgColor rgb="FFE8F0EC"/>
        <bgColor indexed="64"/>
      </patternFill>
    </fill>
    <fill>
      <patternFill patternType="solid">
        <fgColor rgb="FFB7FFD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1" fontId="5" fillId="2" borderId="1" xfId="3" applyNumberFormat="1" applyFont="1" applyFill="1" applyBorder="1" applyAlignment="1" applyProtection="1">
      <alignment horizontal="center" vertical="center"/>
      <protection locked="0"/>
    </xf>
    <xf numFmtId="1" fontId="5" fillId="2" borderId="1" xfId="3" applyNumberFormat="1" applyFont="1" applyFill="1" applyBorder="1" applyAlignment="1" applyProtection="1">
      <alignment horizontal="left" vertical="center"/>
      <protection locked="0"/>
    </xf>
    <xf numFmtId="164" fontId="5" fillId="2" borderId="1" xfId="3" applyNumberFormat="1" applyFont="1" applyFill="1" applyBorder="1" applyAlignment="1" applyProtection="1">
      <alignment horizontal="center" vertical="center"/>
      <protection locked="0"/>
    </xf>
    <xf numFmtId="49" fontId="5" fillId="2" borderId="1" xfId="3" applyNumberFormat="1" applyFont="1" applyFill="1" applyBorder="1" applyAlignment="1" applyProtection="1">
      <alignment horizontal="left" vertical="center"/>
      <protection locked="0"/>
    </xf>
    <xf numFmtId="164" fontId="3" fillId="2" borderId="0" xfId="3" applyNumberFormat="1" applyFont="1" applyFill="1" applyAlignment="1" applyProtection="1">
      <alignment horizontal="left"/>
      <protection hidden="1"/>
    </xf>
    <xf numFmtId="164" fontId="3" fillId="2" borderId="0" xfId="3" applyNumberFormat="1" applyFont="1" applyFill="1" applyAlignment="1" applyProtection="1">
      <alignment horizontal="center"/>
      <protection hidden="1"/>
    </xf>
    <xf numFmtId="0" fontId="2" fillId="2" borderId="0" xfId="0" applyFont="1" applyFill="1" applyProtection="1">
      <protection hidden="1"/>
    </xf>
    <xf numFmtId="164" fontId="6" fillId="2" borderId="0" xfId="3" applyNumberFormat="1" applyFont="1" applyFill="1" applyAlignment="1" applyProtection="1">
      <alignment horizontal="left"/>
      <protection hidden="1"/>
    </xf>
    <xf numFmtId="164" fontId="6" fillId="2" borderId="0" xfId="3" applyNumberFormat="1" applyFont="1" applyFill="1" applyAlignment="1" applyProtection="1">
      <alignment horizontal="center"/>
      <protection hidden="1"/>
    </xf>
    <xf numFmtId="164" fontId="7" fillId="2" borderId="0" xfId="3" applyNumberFormat="1" applyFont="1" applyFill="1" applyAlignment="1" applyProtection="1">
      <alignment horizontal="right"/>
      <protection hidden="1"/>
    </xf>
    <xf numFmtId="14" fontId="9" fillId="2" borderId="0" xfId="3" applyNumberFormat="1" applyFont="1" applyFill="1" applyAlignment="1" applyProtection="1">
      <alignment horizontal="left"/>
      <protection hidden="1"/>
    </xf>
    <xf numFmtId="164" fontId="7" fillId="2" borderId="0" xfId="3" applyNumberFormat="1" applyFont="1" applyFill="1" applyAlignment="1" applyProtection="1">
      <alignment horizontal="left"/>
      <protection hidden="1"/>
    </xf>
    <xf numFmtId="164" fontId="7" fillId="2" borderId="0" xfId="3" applyNumberFormat="1" applyFont="1" applyFill="1" applyAlignment="1" applyProtection="1">
      <alignment horizontal="center"/>
      <protection hidden="1"/>
    </xf>
    <xf numFmtId="164" fontId="7" fillId="2" borderId="0" xfId="3" applyNumberFormat="1" applyFont="1" applyFill="1" applyBorder="1" applyAlignment="1" applyProtection="1">
      <protection hidden="1"/>
    </xf>
    <xf numFmtId="164" fontId="4" fillId="2" borderId="0" xfId="3" applyNumberFormat="1" applyFont="1" applyFill="1" applyAlignment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Protection="1">
      <protection hidden="1"/>
    </xf>
    <xf numFmtId="1" fontId="3" fillId="2" borderId="0" xfId="3" applyNumberFormat="1" applyFont="1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7" fillId="2" borderId="0" xfId="0" applyFont="1" applyFill="1" applyProtection="1">
      <protection hidden="1"/>
    </xf>
    <xf numFmtId="164" fontId="11" fillId="2" borderId="0" xfId="3" applyNumberFormat="1" applyFont="1" applyFill="1" applyAlignment="1" applyProtection="1">
      <protection hidden="1"/>
    </xf>
    <xf numFmtId="164" fontId="7" fillId="2" borderId="0" xfId="3" applyNumberFormat="1" applyFont="1" applyFill="1" applyAlignment="1" applyProtection="1">
      <protection hidden="1"/>
    </xf>
    <xf numFmtId="164" fontId="3" fillId="2" borderId="1" xfId="3" applyNumberFormat="1" applyFont="1" applyFill="1" applyBorder="1" applyAlignment="1" applyProtection="1">
      <protection hidden="1"/>
    </xf>
    <xf numFmtId="1" fontId="3" fillId="2" borderId="1" xfId="3" applyNumberFormat="1" applyFont="1" applyFill="1" applyBorder="1" applyAlignment="1" applyProtection="1">
      <alignment horizontal="center"/>
      <protection hidden="1"/>
    </xf>
    <xf numFmtId="1" fontId="3" fillId="2" borderId="0" xfId="3" applyNumberFormat="1" applyFont="1" applyFill="1" applyAlignment="1" applyProtection="1">
      <alignment horizontal="center"/>
      <protection hidden="1"/>
    </xf>
    <xf numFmtId="165" fontId="3" fillId="2" borderId="0" xfId="3" applyNumberFormat="1" applyFont="1" applyFill="1" applyAlignment="1" applyProtection="1">
      <alignment horizontal="left"/>
      <protection hidden="1"/>
    </xf>
    <xf numFmtId="164" fontId="3" fillId="2" borderId="0" xfId="3" applyNumberFormat="1" applyFont="1" applyFill="1" applyAlignment="1" applyProtection="1">
      <protection hidden="1"/>
    </xf>
    <xf numFmtId="164" fontId="3" fillId="2" borderId="0" xfId="3" quotePrefix="1" applyNumberFormat="1" applyFont="1" applyFill="1" applyAlignment="1" applyProtection="1">
      <protection hidden="1"/>
    </xf>
    <xf numFmtId="164" fontId="9" fillId="2" borderId="0" xfId="3" applyNumberFormat="1" applyFont="1" applyFill="1" applyAlignment="1" applyProtection="1">
      <alignment horizontal="left"/>
      <protection hidden="1"/>
    </xf>
    <xf numFmtId="164" fontId="3" fillId="2" borderId="1" xfId="3" applyNumberFormat="1" applyFont="1" applyFill="1" applyBorder="1" applyAlignment="1" applyProtection="1">
      <alignment horizontal="left"/>
      <protection hidden="1"/>
    </xf>
    <xf numFmtId="2" fontId="3" fillId="2" borderId="1" xfId="3" applyNumberFormat="1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Protection="1">
      <protection hidden="1"/>
    </xf>
    <xf numFmtId="164" fontId="3" fillId="2" borderId="1" xfId="0" applyNumberFormat="1" applyFont="1" applyFill="1" applyBorder="1" applyAlignment="1" applyProtection="1">
      <alignment horizontal="center"/>
      <protection hidden="1"/>
    </xf>
    <xf numFmtId="0" fontId="14" fillId="0" borderId="1" xfId="0" applyFont="1" applyBorder="1" applyAlignment="1" applyProtection="1">
      <alignment horizontal="left" vertic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Protection="1">
      <protection hidden="1"/>
    </xf>
    <xf numFmtId="0" fontId="3" fillId="2" borderId="8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left"/>
      <protection hidden="1"/>
    </xf>
    <xf numFmtId="164" fontId="3" fillId="2" borderId="0" xfId="3" applyNumberFormat="1" applyFont="1" applyFill="1" applyBorder="1" applyAlignment="1" applyProtection="1">
      <alignment horizontal="center"/>
      <protection hidden="1"/>
    </xf>
    <xf numFmtId="1" fontId="3" fillId="2" borderId="1" xfId="3" applyNumberFormat="1" applyFont="1" applyFill="1" applyBorder="1" applyAlignment="1" applyProtection="1">
      <alignment horizontal="left" vertical="center"/>
      <protection hidden="1"/>
    </xf>
    <xf numFmtId="164" fontId="3" fillId="2" borderId="0" xfId="0" applyNumberFormat="1" applyFont="1" applyFill="1" applyAlignment="1" applyProtection="1">
      <alignment horizontal="center"/>
      <protection hidden="1"/>
    </xf>
    <xf numFmtId="164" fontId="3" fillId="2" borderId="1" xfId="3" applyNumberFormat="1" applyFont="1" applyFill="1" applyBorder="1" applyAlignment="1" applyProtection="1">
      <alignment horizontal="left" indent="1"/>
      <protection hidden="1"/>
    </xf>
    <xf numFmtId="2" fontId="3" fillId="2" borderId="0" xfId="0" applyNumberFormat="1" applyFont="1" applyFill="1" applyAlignment="1" applyProtection="1">
      <alignment horizontal="center"/>
      <protection hidden="1"/>
    </xf>
    <xf numFmtId="0" fontId="17" fillId="2" borderId="0" xfId="0" applyFont="1" applyFill="1" applyBorder="1" applyProtection="1">
      <protection hidden="1"/>
    </xf>
    <xf numFmtId="164" fontId="17" fillId="2" borderId="0" xfId="0" applyNumberFormat="1" applyFont="1" applyFill="1" applyBorder="1" applyAlignment="1" applyProtection="1">
      <alignment horizontal="center"/>
      <protection hidden="1"/>
    </xf>
    <xf numFmtId="164" fontId="11" fillId="2" borderId="0" xfId="3" applyNumberFormat="1" applyFont="1" applyFill="1" applyAlignment="1" applyProtection="1">
      <alignment horizontal="center"/>
      <protection hidden="1"/>
    </xf>
    <xf numFmtId="165" fontId="3" fillId="2" borderId="0" xfId="0" applyNumberFormat="1" applyFont="1" applyFill="1" applyAlignment="1" applyProtection="1">
      <alignment horizontal="center"/>
      <protection hidden="1"/>
    </xf>
    <xf numFmtId="166" fontId="3" fillId="2" borderId="0" xfId="3" applyNumberFormat="1" applyFont="1" applyFill="1" applyAlignment="1" applyProtection="1">
      <alignment horizontal="center"/>
      <protection hidden="1"/>
    </xf>
    <xf numFmtId="167" fontId="3" fillId="2" borderId="0" xfId="3" applyNumberFormat="1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Protection="1">
      <protection hidden="1"/>
    </xf>
    <xf numFmtId="164" fontId="3" fillId="2" borderId="1" xfId="3" applyNumberFormat="1" applyFont="1" applyFill="1" applyBorder="1" applyAlignment="1" applyProtection="1">
      <alignment wrapText="1"/>
      <protection hidden="1"/>
    </xf>
    <xf numFmtId="0" fontId="15" fillId="2" borderId="0" xfId="0" applyFont="1" applyFill="1" applyProtection="1">
      <protection hidden="1"/>
    </xf>
    <xf numFmtId="164" fontId="3" fillId="2" borderId="3" xfId="3" applyNumberFormat="1" applyFont="1" applyFill="1" applyBorder="1" applyAlignment="1" applyProtection="1">
      <alignment horizontal="left" indent="1"/>
      <protection hidden="1"/>
    </xf>
    <xf numFmtId="2" fontId="3" fillId="2" borderId="3" xfId="0" applyNumberFormat="1" applyFont="1" applyFill="1" applyBorder="1" applyAlignment="1" applyProtection="1">
      <alignment horizontal="center"/>
      <protection hidden="1"/>
    </xf>
    <xf numFmtId="164" fontId="3" fillId="2" borderId="0" xfId="3" applyNumberFormat="1" applyFont="1" applyFill="1" applyBorder="1" applyAlignment="1" applyProtection="1">
      <protection hidden="1"/>
    </xf>
    <xf numFmtId="164" fontId="3" fillId="2" borderId="8" xfId="3" applyNumberFormat="1" applyFont="1" applyFill="1" applyBorder="1" applyAlignment="1" applyProtection="1">
      <protection hidden="1"/>
    </xf>
    <xf numFmtId="164" fontId="3" fillId="2" borderId="8" xfId="3" applyNumberFormat="1" applyFont="1" applyFill="1" applyBorder="1" applyAlignment="1" applyProtection="1">
      <alignment horizontal="center"/>
      <protection hidden="1"/>
    </xf>
    <xf numFmtId="164" fontId="3" fillId="2" borderId="3" xfId="0" applyNumberFormat="1" applyFont="1" applyFill="1" applyBorder="1" applyAlignment="1" applyProtection="1">
      <alignment horizontal="center"/>
      <protection hidden="1"/>
    </xf>
    <xf numFmtId="167" fontId="3" fillId="2" borderId="0" xfId="3" applyNumberFormat="1" applyFont="1" applyFill="1" applyAlignment="1" applyProtection="1">
      <alignment horizontal="left"/>
      <protection hidden="1"/>
    </xf>
    <xf numFmtId="164" fontId="7" fillId="2" borderId="3" xfId="3" applyNumberFormat="1" applyFont="1" applyFill="1" applyBorder="1" applyAlignment="1" applyProtection="1">
      <alignment horizontal="left" indent="1"/>
      <protection hidden="1"/>
    </xf>
    <xf numFmtId="2" fontId="7" fillId="2" borderId="3" xfId="0" applyNumberFormat="1" applyFont="1" applyFill="1" applyBorder="1" applyAlignment="1" applyProtection="1">
      <alignment horizontal="center"/>
      <protection hidden="1"/>
    </xf>
    <xf numFmtId="164" fontId="7" fillId="2" borderId="3" xfId="0" applyNumberFormat="1" applyFont="1" applyFill="1" applyBorder="1" applyAlignment="1" applyProtection="1">
      <alignment horizontal="center"/>
      <protection hidden="1"/>
    </xf>
    <xf numFmtId="164" fontId="7" fillId="2" borderId="1" xfId="3" applyNumberFormat="1" applyFont="1" applyFill="1" applyBorder="1" applyAlignment="1" applyProtection="1">
      <alignment horizontal="left" indent="1"/>
      <protection hidden="1"/>
    </xf>
    <xf numFmtId="0" fontId="3" fillId="2" borderId="3" xfId="0" applyFont="1" applyFill="1" applyBorder="1" applyProtection="1">
      <protection hidden="1"/>
    </xf>
    <xf numFmtId="165" fontId="3" fillId="2" borderId="8" xfId="3" applyNumberFormat="1" applyFont="1" applyFill="1" applyBorder="1" applyAlignment="1" applyProtection="1">
      <alignment horizontal="center"/>
      <protection hidden="1"/>
    </xf>
    <xf numFmtId="0" fontId="20" fillId="2" borderId="0" xfId="0" applyFont="1" applyFill="1" applyAlignment="1" applyProtection="1">
      <alignment horizontal="right"/>
      <protection hidden="1"/>
    </xf>
    <xf numFmtId="0" fontId="21" fillId="2" borderId="0" xfId="0" applyFont="1" applyFill="1" applyBorder="1" applyAlignment="1" applyProtection="1">
      <alignment horizontal="left"/>
      <protection hidden="1"/>
    </xf>
    <xf numFmtId="164" fontId="21" fillId="2" borderId="0" xfId="3" applyNumberFormat="1" applyFont="1" applyFill="1" applyBorder="1" applyAlignment="1" applyProtection="1">
      <protection hidden="1"/>
    </xf>
    <xf numFmtId="164" fontId="21" fillId="2" borderId="0" xfId="3" applyNumberFormat="1" applyFont="1" applyFill="1" applyBorder="1" applyAlignment="1" applyProtection="1">
      <alignment horizontal="center"/>
      <protection hidden="1"/>
    </xf>
    <xf numFmtId="0" fontId="17" fillId="2" borderId="0" xfId="0" applyFont="1" applyFill="1" applyBorder="1" applyAlignment="1" applyProtection="1">
      <alignment horizontal="center"/>
      <protection hidden="1"/>
    </xf>
    <xf numFmtId="164" fontId="17" fillId="2" borderId="0" xfId="3" applyNumberFormat="1" applyFont="1" applyFill="1" applyBorder="1" applyAlignment="1" applyProtection="1">
      <alignment horizontal="center"/>
      <protection hidden="1"/>
    </xf>
    <xf numFmtId="0" fontId="17" fillId="2" borderId="0" xfId="0" applyFont="1" applyFill="1" applyBorder="1" applyAlignment="1" applyProtection="1">
      <alignment horizontal="left"/>
      <protection hidden="1"/>
    </xf>
    <xf numFmtId="164" fontId="17" fillId="2" borderId="0" xfId="0" applyNumberFormat="1" applyFont="1" applyFill="1" applyBorder="1" applyAlignment="1" applyProtection="1">
      <alignment horizontal="left"/>
      <protection hidden="1"/>
    </xf>
    <xf numFmtId="1" fontId="17" fillId="2" borderId="0" xfId="0" applyNumberFormat="1" applyFont="1" applyFill="1" applyBorder="1" applyAlignment="1" applyProtection="1">
      <alignment horizontal="center"/>
      <protection hidden="1"/>
    </xf>
    <xf numFmtId="2" fontId="23" fillId="2" borderId="1" xfId="3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hidden="1"/>
    </xf>
    <xf numFmtId="1" fontId="17" fillId="2" borderId="1" xfId="3" applyNumberFormat="1" applyFont="1" applyFill="1" applyBorder="1" applyAlignment="1" applyProtection="1">
      <alignment horizontal="center"/>
      <protection hidden="1"/>
    </xf>
    <xf numFmtId="3" fontId="5" fillId="2" borderId="1" xfId="3" applyNumberFormat="1" applyFont="1" applyFill="1" applyBorder="1" applyAlignment="1" applyProtection="1">
      <alignment horizontal="center" vertical="center"/>
      <protection locked="0"/>
    </xf>
    <xf numFmtId="164" fontId="9" fillId="2" borderId="0" xfId="3" applyNumberFormat="1" applyFont="1" applyFill="1" applyAlignment="1" applyProtection="1">
      <protection hidden="1"/>
    </xf>
    <xf numFmtId="0" fontId="26" fillId="2" borderId="0" xfId="0" applyFont="1" applyFill="1" applyBorder="1" applyProtection="1">
      <protection hidden="1"/>
    </xf>
    <xf numFmtId="0" fontId="16" fillId="2" borderId="0" xfId="0" applyFont="1" applyFill="1" applyAlignment="1" applyProtection="1">
      <alignment horizontal="center"/>
      <protection hidden="1"/>
    </xf>
    <xf numFmtId="0" fontId="26" fillId="2" borderId="0" xfId="0" applyFont="1" applyFill="1" applyAlignment="1" applyProtection="1">
      <alignment horizontal="left"/>
      <protection hidden="1"/>
    </xf>
    <xf numFmtId="164" fontId="26" fillId="2" borderId="0" xfId="3" applyNumberFormat="1" applyFont="1" applyFill="1" applyAlignment="1" applyProtection="1">
      <alignment horizontal="center"/>
      <protection hidden="1"/>
    </xf>
    <xf numFmtId="0" fontId="26" fillId="2" borderId="0" xfId="0" applyFont="1" applyFill="1" applyProtection="1">
      <protection hidden="1"/>
    </xf>
    <xf numFmtId="164" fontId="26" fillId="2" borderId="0" xfId="3" applyNumberFormat="1" applyFont="1" applyFill="1" applyAlignment="1" applyProtection="1">
      <alignment horizontal="left"/>
      <protection hidden="1"/>
    </xf>
    <xf numFmtId="164" fontId="3" fillId="2" borderId="0" xfId="3" applyNumberFormat="1" applyFont="1" applyFill="1" applyAlignment="1" applyProtection="1">
      <alignment horizontal="right"/>
      <protection hidden="1"/>
    </xf>
    <xf numFmtId="168" fontId="3" fillId="2" borderId="0" xfId="0" applyNumberFormat="1" applyFont="1" applyFill="1" applyProtection="1">
      <protection hidden="1"/>
    </xf>
    <xf numFmtId="164" fontId="4" fillId="3" borderId="4" xfId="3" applyNumberFormat="1" applyFont="1" applyFill="1" applyBorder="1" applyAlignment="1" applyProtection="1">
      <alignment horizontal="left" vertical="top"/>
      <protection hidden="1"/>
    </xf>
    <xf numFmtId="164" fontId="4" fillId="3" borderId="2" xfId="3" applyNumberFormat="1" applyFont="1" applyFill="1" applyBorder="1" applyAlignment="1" applyProtection="1">
      <alignment horizontal="left" vertical="top"/>
      <protection hidden="1"/>
    </xf>
    <xf numFmtId="164" fontId="4" fillId="3" borderId="2" xfId="3" applyNumberFormat="1" applyFont="1" applyFill="1" applyBorder="1" applyAlignment="1" applyProtection="1">
      <alignment horizontal="center" vertical="top"/>
      <protection hidden="1"/>
    </xf>
    <xf numFmtId="164" fontId="4" fillId="3" borderId="6" xfId="3" applyNumberFormat="1" applyFont="1" applyFill="1" applyBorder="1" applyAlignment="1" applyProtection="1">
      <alignment horizontal="center" vertical="top"/>
      <protection hidden="1"/>
    </xf>
    <xf numFmtId="164" fontId="5" fillId="3" borderId="3" xfId="3" applyNumberFormat="1" applyFont="1" applyFill="1" applyBorder="1" applyAlignment="1" applyProtection="1">
      <alignment vertical="top"/>
      <protection hidden="1"/>
    </xf>
    <xf numFmtId="164" fontId="3" fillId="4" borderId="0" xfId="3" applyNumberFormat="1" applyFont="1" applyFill="1" applyAlignment="1" applyProtection="1">
      <alignment horizontal="left"/>
      <protection hidden="1"/>
    </xf>
    <xf numFmtId="0" fontId="2" fillId="4" borderId="0" xfId="0" applyFont="1" applyFill="1" applyProtection="1">
      <protection hidden="1"/>
    </xf>
    <xf numFmtId="164" fontId="3" fillId="4" borderId="0" xfId="3" applyNumberFormat="1" applyFont="1" applyFill="1" applyAlignment="1" applyProtection="1">
      <alignment horizontal="center"/>
      <protection hidden="1"/>
    </xf>
    <xf numFmtId="164" fontId="5" fillId="5" borderId="1" xfId="3" applyNumberFormat="1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center"/>
      <protection hidden="1"/>
    </xf>
    <xf numFmtId="0" fontId="3" fillId="4" borderId="0" xfId="0" applyFont="1" applyFill="1" applyProtection="1">
      <protection hidden="1"/>
    </xf>
    <xf numFmtId="1" fontId="3" fillId="6" borderId="1" xfId="3" applyNumberFormat="1" applyFont="1" applyFill="1" applyBorder="1" applyAlignment="1" applyProtection="1">
      <alignment horizontal="center"/>
      <protection locked="0"/>
    </xf>
    <xf numFmtId="0" fontId="2" fillId="4" borderId="0" xfId="0" applyFont="1" applyFill="1" applyAlignment="1" applyProtection="1">
      <alignment horizontal="center"/>
      <protection hidden="1"/>
    </xf>
    <xf numFmtId="164" fontId="5" fillId="3" borderId="1" xfId="3" applyNumberFormat="1" applyFont="1" applyFill="1" applyBorder="1" applyAlignment="1" applyProtection="1">
      <alignment horizontal="center" vertical="center"/>
      <protection hidden="1"/>
    </xf>
    <xf numFmtId="1" fontId="17" fillId="2" borderId="0" xfId="3" applyNumberFormat="1" applyFont="1" applyFill="1" applyAlignment="1" applyProtection="1">
      <alignment horizontal="center"/>
      <protection hidden="1"/>
    </xf>
    <xf numFmtId="0" fontId="14" fillId="2" borderId="0" xfId="0" applyFont="1" applyFill="1" applyProtection="1">
      <protection hidden="1"/>
    </xf>
    <xf numFmtId="0" fontId="18" fillId="2" borderId="0" xfId="0" applyFont="1" applyFill="1" applyProtection="1">
      <protection hidden="1"/>
    </xf>
    <xf numFmtId="0" fontId="17" fillId="2" borderId="0" xfId="0" applyFont="1" applyFill="1" applyProtection="1">
      <protection hidden="1"/>
    </xf>
    <xf numFmtId="164" fontId="5" fillId="3" borderId="3" xfId="3" applyNumberFormat="1" applyFont="1" applyFill="1" applyBorder="1" applyAlignment="1" applyProtection="1">
      <alignment horizontal="center" vertical="top" wrapText="1"/>
      <protection hidden="1"/>
    </xf>
    <xf numFmtId="0" fontId="2" fillId="2" borderId="0" xfId="0" applyFont="1" applyFill="1" applyAlignment="1" applyProtection="1">
      <alignment vertical="top"/>
      <protection hidden="1"/>
    </xf>
    <xf numFmtId="0" fontId="27" fillId="2" borderId="0" xfId="0" applyFont="1" applyFill="1" applyProtection="1">
      <protection hidden="1"/>
    </xf>
    <xf numFmtId="0" fontId="27" fillId="4" borderId="0" xfId="0" applyFont="1" applyFill="1" applyProtection="1">
      <protection hidden="1"/>
    </xf>
    <xf numFmtId="3" fontId="28" fillId="5" borderId="1" xfId="3" applyNumberFormat="1" applyFont="1" applyFill="1" applyBorder="1" applyAlignment="1" applyProtection="1">
      <alignment horizontal="center" vertical="center"/>
      <protection hidden="1"/>
    </xf>
    <xf numFmtId="1" fontId="29" fillId="5" borderId="1" xfId="3" applyNumberFormat="1" applyFont="1" applyFill="1" applyBorder="1" applyAlignment="1" applyProtection="1">
      <alignment horizontal="left" vertical="center"/>
      <protection hidden="1"/>
    </xf>
    <xf numFmtId="0" fontId="2" fillId="2" borderId="8" xfId="0" quotePrefix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164" fontId="4" fillId="3" borderId="2" xfId="3" applyNumberFormat="1" applyFont="1" applyFill="1" applyBorder="1" applyAlignment="1" applyProtection="1">
      <alignment horizontal="left" vertical="top"/>
      <protection hidden="1"/>
    </xf>
    <xf numFmtId="164" fontId="4" fillId="3" borderId="3" xfId="3" applyNumberFormat="1" applyFont="1" applyFill="1" applyBorder="1" applyAlignment="1" applyProtection="1">
      <alignment horizontal="left" vertical="top"/>
      <protection hidden="1"/>
    </xf>
    <xf numFmtId="164" fontId="4" fillId="3" borderId="4" xfId="3" applyNumberFormat="1" applyFont="1" applyFill="1" applyBorder="1" applyAlignment="1" applyProtection="1">
      <alignment horizontal="center" vertical="top"/>
      <protection hidden="1"/>
    </xf>
    <xf numFmtId="164" fontId="4" fillId="3" borderId="7" xfId="3" applyNumberFormat="1" applyFont="1" applyFill="1" applyBorder="1" applyAlignment="1" applyProtection="1">
      <alignment horizontal="center" vertical="top"/>
      <protection hidden="1"/>
    </xf>
    <xf numFmtId="164" fontId="4" fillId="3" borderId="5" xfId="3" applyNumberFormat="1" applyFont="1" applyFill="1" applyBorder="1" applyAlignment="1" applyProtection="1">
      <alignment horizontal="center" vertical="top"/>
      <protection hidden="1"/>
    </xf>
    <xf numFmtId="164" fontId="4" fillId="3" borderId="4" xfId="3" applyNumberFormat="1" applyFont="1" applyFill="1" applyBorder="1" applyAlignment="1" applyProtection="1">
      <alignment horizontal="center" vertical="top" wrapText="1"/>
      <protection hidden="1"/>
    </xf>
    <xf numFmtId="164" fontId="4" fillId="3" borderId="7" xfId="3" applyNumberFormat="1" applyFont="1" applyFill="1" applyBorder="1" applyAlignment="1" applyProtection="1">
      <alignment horizontal="center" vertical="top" wrapText="1"/>
      <protection hidden="1"/>
    </xf>
    <xf numFmtId="164" fontId="4" fillId="3" borderId="5" xfId="3" applyNumberFormat="1" applyFont="1" applyFill="1" applyBorder="1" applyAlignment="1" applyProtection="1">
      <alignment horizontal="center" vertical="top" wrapText="1"/>
      <protection hidden="1"/>
    </xf>
    <xf numFmtId="164" fontId="9" fillId="2" borderId="0" xfId="3" applyNumberFormat="1" applyFont="1" applyFill="1" applyAlignment="1" applyProtection="1">
      <alignment horizontal="left" wrapText="1"/>
      <protection hidden="1"/>
    </xf>
    <xf numFmtId="0" fontId="9" fillId="2" borderId="0" xfId="0" applyFont="1" applyFill="1" applyBorder="1" applyAlignment="1" applyProtection="1">
      <alignment horizontal="left" wrapText="1"/>
      <protection hidden="1"/>
    </xf>
    <xf numFmtId="164" fontId="25" fillId="2" borderId="0" xfId="3" applyNumberFormat="1" applyFont="1" applyFill="1" applyAlignment="1" applyProtection="1">
      <alignment horizontal="left" wrapText="1"/>
      <protection hidden="1"/>
    </xf>
    <xf numFmtId="164" fontId="21" fillId="2" borderId="0" xfId="3" applyNumberFormat="1" applyFont="1" applyFill="1" applyBorder="1" applyAlignment="1" applyProtection="1">
      <alignment horizontal="center"/>
      <protection hidden="1"/>
    </xf>
  </cellXfs>
  <cellStyles count="5">
    <cellStyle name="Normaali" xfId="0" builtinId="0"/>
    <cellStyle name="Normaali 2" xfId="1"/>
    <cellStyle name="Normaali 3" xfId="3"/>
    <cellStyle name="Prosentti 2" xfId="4"/>
    <cellStyle name="Prosenttia 2" xfId="2"/>
  </cellStyles>
  <dxfs count="9">
    <dxf>
      <font>
        <color theme="8"/>
      </font>
    </dxf>
    <dxf>
      <font>
        <color theme="8"/>
      </font>
    </dxf>
    <dxf>
      <font>
        <color theme="8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colors>
    <mruColors>
      <color rgb="FFE8F0EC"/>
      <color rgb="FF456C6D"/>
      <color rgb="FFB7FFD9"/>
      <color rgb="FFC4EED9"/>
      <color rgb="FFDFE9E4"/>
      <color rgb="FFD0E6DB"/>
      <color rgb="FFB0D8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44599305993264E-2"/>
          <c:y val="5.1314658030229734E-2"/>
          <c:w val="0.72539687291086696"/>
          <c:h val="0.79233872522929061"/>
        </c:manualLayout>
      </c:layout>
      <c:scatterChart>
        <c:scatterStyle val="lineMarker"/>
        <c:varyColors val="0"/>
        <c:ser>
          <c:idx val="0"/>
          <c:order val="0"/>
          <c:tx>
            <c:strRef>
              <c:f>Kuvaaja!$C$6</c:f>
              <c:strCache>
                <c:ptCount val="1"/>
                <c:pt idx="0">
                  <c:v>Aikuinen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Kuvaaja!$B$7:$B$16</c:f>
              <c:numCache>
                <c:formatCode>0.0</c:formatCode>
                <c:ptCount val="10"/>
                <c:pt idx="0">
                  <c:v>0.8</c:v>
                </c:pt>
                <c:pt idx="1">
                  <c:v>1</c:v>
                </c:pt>
                <c:pt idx="2">
                  <c:v>1.2</c:v>
                </c:pt>
                <c:pt idx="3">
                  <c:v>1.6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</c:numCache>
            </c:numRef>
          </c:xVal>
          <c:yVal>
            <c:numRef>
              <c:f>Kuvaaja!$C$7:$C$16</c:f>
              <c:numCache>
                <c:formatCode>0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6.8030715042252643</c:v>
                </c:pt>
                <c:pt idx="3">
                  <c:v>9.0707620056336893</c:v>
                </c:pt>
                <c:pt idx="4">
                  <c:v>11.33845250704211</c:v>
                </c:pt>
                <c:pt idx="5">
                  <c:v>17.007678760563163</c:v>
                </c:pt>
                <c:pt idx="6">
                  <c:v>22.67690501408422</c:v>
                </c:pt>
                <c:pt idx="7">
                  <c:v>28.346131267605276</c:v>
                </c:pt>
                <c:pt idx="8">
                  <c:v>34.015357521126326</c:v>
                </c:pt>
                <c:pt idx="9">
                  <c:v>39.684583774647379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E2C-4572-A822-CE4B6BF4C16C}"/>
            </c:ext>
          </c:extLst>
        </c:ser>
        <c:ser>
          <c:idx val="2"/>
          <c:order val="1"/>
          <c:tx>
            <c:strRef>
              <c:f>Kuvaaja!$D$6</c:f>
              <c:strCache>
                <c:ptCount val="1"/>
                <c:pt idx="0">
                  <c:v>Lapsi 12 vuotta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Kuvaaja!$B$7:$B$16</c:f>
              <c:numCache>
                <c:formatCode>0.0</c:formatCode>
                <c:ptCount val="10"/>
                <c:pt idx="0">
                  <c:v>0.8</c:v>
                </c:pt>
                <c:pt idx="1">
                  <c:v>1</c:v>
                </c:pt>
                <c:pt idx="2">
                  <c:v>1.2</c:v>
                </c:pt>
                <c:pt idx="3">
                  <c:v>1.6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</c:numCache>
            </c:numRef>
          </c:xVal>
          <c:yVal>
            <c:numRef>
              <c:f>Kuvaaja!$D$7:$D$16</c:f>
              <c:numCache>
                <c:formatCode>0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6.4664559587769688</c:v>
                </c:pt>
                <c:pt idx="4">
                  <c:v>8.0830699484712092</c:v>
                </c:pt>
                <c:pt idx="5">
                  <c:v>12.124604922706814</c:v>
                </c:pt>
                <c:pt idx="6">
                  <c:v>16.166139896942418</c:v>
                </c:pt>
                <c:pt idx="7">
                  <c:v>20.207674871178025</c:v>
                </c:pt>
                <c:pt idx="8">
                  <c:v>24.249209845413628</c:v>
                </c:pt>
                <c:pt idx="9">
                  <c:v>28.290744819649234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2C-4572-A822-CE4B6BF4C16C}"/>
            </c:ext>
          </c:extLst>
        </c:ser>
        <c:ser>
          <c:idx val="3"/>
          <c:order val="2"/>
          <c:tx>
            <c:strRef>
              <c:f>Kuvaaja!$E$6</c:f>
              <c:strCache>
                <c:ptCount val="1"/>
                <c:pt idx="0">
                  <c:v>Lapsi 6 vuotta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xVal>
            <c:numRef>
              <c:f>Kuvaaja!$B$7:$B$16</c:f>
              <c:numCache>
                <c:formatCode>0.0</c:formatCode>
                <c:ptCount val="10"/>
                <c:pt idx="0">
                  <c:v>0.8</c:v>
                </c:pt>
                <c:pt idx="1">
                  <c:v>1</c:v>
                </c:pt>
                <c:pt idx="2">
                  <c:v>1.2</c:v>
                </c:pt>
                <c:pt idx="3">
                  <c:v>1.6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</c:numCache>
            </c:numRef>
          </c:xVal>
          <c:yVal>
            <c:numRef>
              <c:f>Kuvaaja!$E$7:$E$16</c:f>
              <c:numCache>
                <c:formatCode>0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7.5918061136200592</c:v>
                </c:pt>
                <c:pt idx="6">
                  <c:v>10.12240815149341</c:v>
                </c:pt>
                <c:pt idx="7">
                  <c:v>12.653010189366762</c:v>
                </c:pt>
                <c:pt idx="8">
                  <c:v>15.183612227240118</c:v>
                </c:pt>
                <c:pt idx="9">
                  <c:v>17.714214265113469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E2C-4572-A822-CE4B6BF4C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254016"/>
        <c:axId val="117255552"/>
      </c:scatterChart>
      <c:valAx>
        <c:axId val="117254016"/>
        <c:scaling>
          <c:orientation val="minMax"/>
          <c:max val="7"/>
          <c:min val="0"/>
        </c:scaling>
        <c:delete val="0"/>
        <c:axPos val="b"/>
        <c:numFmt formatCode="0.0" sourceLinked="1"/>
        <c:majorTickMark val="cross"/>
        <c:minorTickMark val="in"/>
        <c:tickLblPos val="low"/>
        <c:crossAx val="117255552"/>
        <c:crosses val="autoZero"/>
        <c:crossBetween val="midCat"/>
        <c:majorUnit val="1"/>
        <c:minorUnit val="0.2"/>
      </c:valAx>
      <c:valAx>
        <c:axId val="117255552"/>
        <c:scaling>
          <c:orientation val="minMax"/>
          <c:max val="40"/>
          <c:min val="0"/>
        </c:scaling>
        <c:delete val="0"/>
        <c:axPos val="l"/>
        <c:majorGridlines/>
        <c:numFmt formatCode="0" sourceLinked="0"/>
        <c:majorTickMark val="cross"/>
        <c:minorTickMark val="in"/>
        <c:tickLblPos val="nextTo"/>
        <c:crossAx val="117254016"/>
        <c:crosses val="autoZero"/>
        <c:crossBetween val="midCat"/>
        <c:majorUnit val="5"/>
        <c:minorUnit val="1"/>
      </c:valAx>
    </c:plotArea>
    <c:legend>
      <c:legendPos val="r"/>
      <c:layout>
        <c:manualLayout>
          <c:xMode val="edge"/>
          <c:yMode val="edge"/>
          <c:x val="0.84128307210296005"/>
          <c:y val="0.21019174491509204"/>
          <c:w val="0.14023976188814075"/>
          <c:h val="0.154778413998701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>
          <a:ln>
            <a:solidFill>
              <a:sysClr val="windowText" lastClr="000000"/>
            </a:solidFill>
          </a:ln>
          <a:latin typeface="Times New Roman" panose="02020603050405020304" pitchFamily="18" charset="0"/>
          <a:cs typeface="Times New Roman" panose="02020603050405020304" pitchFamily="18" charset="0"/>
        </a:defRPr>
      </a:pPr>
      <a:endParaRPr lang="fi-FI"/>
    </a:p>
  </c:txPr>
  <c:printSettings>
    <c:headerFooter/>
    <c:pageMargins b="0.75" l="0.25" r="0.25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3</xdr:row>
      <xdr:rowOff>11390</xdr:rowOff>
    </xdr:from>
    <xdr:to>
      <xdr:col>7</xdr:col>
      <xdr:colOff>1015999</xdr:colOff>
      <xdr:row>29</xdr:row>
      <xdr:rowOff>41086</xdr:rowOff>
    </xdr:to>
    <xdr:graphicFrame macro="">
      <xdr:nvGraphicFramePr>
        <xdr:cNvPr id="3" name="Kaavi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0.14249</cdr:y>
    </cdr:from>
    <cdr:to>
      <cdr:x>0.03353</cdr:x>
      <cdr:y>0.76805</cdr:y>
    </cdr:to>
    <cdr:sp macro="" textlink="">
      <cdr:nvSpPr>
        <cdr:cNvPr id="3" name="Tekstiruutu 1"/>
        <cdr:cNvSpPr txBox="1"/>
      </cdr:nvSpPr>
      <cdr:spPr>
        <a:xfrm xmlns:a="http://schemas.openxmlformats.org/drawingml/2006/main" rot="16200000">
          <a:off x="-734977" y="1122904"/>
          <a:ext cx="1703027" cy="233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i-FI" sz="800">
              <a:latin typeface="Times New Roman" panose="02020603050405020304" pitchFamily="18" charset="0"/>
              <a:cs typeface="Times New Roman" panose="02020603050405020304" pitchFamily="18" charset="0"/>
            </a:rPr>
            <a:t>Ulkoilmavirta, dm</a:t>
          </a:r>
          <a:r>
            <a:rPr lang="fi-FI" sz="800" baseline="300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fi-FI" sz="800">
              <a:latin typeface="Times New Roman" panose="02020603050405020304" pitchFamily="18" charset="0"/>
              <a:cs typeface="Times New Roman" panose="02020603050405020304" pitchFamily="18" charset="0"/>
            </a:rPr>
            <a:t>/s,hlö</a:t>
          </a:r>
        </a:p>
      </cdr:txBody>
    </cdr:sp>
  </cdr:relSizeAnchor>
  <cdr:relSizeAnchor xmlns:cdr="http://schemas.openxmlformats.org/drawingml/2006/chartDrawing">
    <cdr:from>
      <cdr:x>0.8168</cdr:x>
      <cdr:y>0.62895</cdr:y>
    </cdr:from>
    <cdr:to>
      <cdr:x>0.99082</cdr:x>
      <cdr:y>0.96482</cdr:y>
    </cdr:to>
    <cdr:sp macro="" textlink="">
      <cdr:nvSpPr>
        <cdr:cNvPr id="4" name="Tekstiruutu 1"/>
        <cdr:cNvSpPr txBox="1"/>
      </cdr:nvSpPr>
      <cdr:spPr>
        <a:xfrm xmlns:a="http://schemas.openxmlformats.org/drawingml/2006/main">
          <a:off x="7449295" y="1712269"/>
          <a:ext cx="1587128" cy="9143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i-FI" sz="800">
              <a:latin typeface="Times New Roman" panose="02020603050405020304" pitchFamily="18" charset="0"/>
              <a:cs typeface="Times New Roman" panose="02020603050405020304" pitchFamily="18" charset="0"/>
            </a:rPr>
            <a:t>Aktiivisuus</a:t>
          </a:r>
          <a:r>
            <a:rPr lang="fi-FI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 [met]</a:t>
          </a:r>
        </a:p>
        <a:p xmlns:a="http://schemas.openxmlformats.org/drawingml/2006/main">
          <a:r>
            <a:rPr lang="fi-FI" sz="8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0,8 met nukkuminen</a:t>
          </a:r>
        </a:p>
        <a:p xmlns:a="http://schemas.openxmlformats.org/drawingml/2006/main">
          <a:r>
            <a:rPr lang="fi-FI" sz="8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1,0 met rauhallinen istuminen</a:t>
          </a:r>
        </a:p>
        <a:p xmlns:a="http://schemas.openxmlformats.org/drawingml/2006/main">
          <a:r>
            <a:rPr lang="fi-FI" sz="8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1,2 met seisominen</a:t>
          </a:r>
        </a:p>
        <a:p xmlns:a="http://schemas.openxmlformats.org/drawingml/2006/main">
          <a:r>
            <a:rPr lang="fi-FI" sz="8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1,6 met</a:t>
          </a:r>
          <a:r>
            <a:rPr lang="fi-FI" sz="8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i-FI" sz="8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rauhallinen liikkuminen</a:t>
          </a:r>
        </a:p>
        <a:p xmlns:a="http://schemas.openxmlformats.org/drawingml/2006/main">
          <a:r>
            <a:rPr lang="fi-FI" sz="8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2,0 met kävely (3,2 km/h)</a:t>
          </a:r>
        </a:p>
        <a:p xmlns:a="http://schemas.openxmlformats.org/drawingml/2006/main">
          <a:r>
            <a:rPr lang="fi-FI" sz="8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5,8 met</a:t>
          </a:r>
          <a:r>
            <a:rPr lang="fi-FI" sz="80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fi-FI" sz="80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reipas kävely (8,0 km/h)</a:t>
          </a:r>
          <a:endParaRPr lang="fi-FI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0.20265</cdr:x>
      <cdr:y>0.91778</cdr:y>
    </cdr:from>
    <cdr:to>
      <cdr:x>0.43952</cdr:x>
      <cdr:y>1</cdr:y>
    </cdr:to>
    <cdr:sp macro="" textlink="">
      <cdr:nvSpPr>
        <cdr:cNvPr id="5" name="Tekstiruutu 1"/>
        <cdr:cNvSpPr txBox="1"/>
      </cdr:nvSpPr>
      <cdr:spPr>
        <a:xfrm xmlns:a="http://schemas.openxmlformats.org/drawingml/2006/main">
          <a:off x="1408546" y="2498579"/>
          <a:ext cx="1646382" cy="2238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i-FI" sz="800">
              <a:latin typeface="Times New Roman" panose="02020603050405020304" pitchFamily="18" charset="0"/>
              <a:cs typeface="Times New Roman" panose="02020603050405020304" pitchFamily="18" charset="0"/>
            </a:rPr>
            <a:t>Aktiivisuus</a:t>
          </a:r>
          <a:r>
            <a:rPr lang="fi-FI" sz="800" baseline="0">
              <a:latin typeface="Times New Roman" panose="02020603050405020304" pitchFamily="18" charset="0"/>
              <a:cs typeface="Times New Roman" panose="02020603050405020304" pitchFamily="18" charset="0"/>
            </a:rPr>
            <a:t> [met]</a:t>
          </a:r>
          <a:endParaRPr lang="fi-FI" sz="8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tabSelected="1" zoomScaleNormal="100" workbookViewId="0">
      <selection activeCell="B5" sqref="B5:D5"/>
    </sheetView>
  </sheetViews>
  <sheetFormatPr defaultColWidth="8.85546875" defaultRowHeight="15" x14ac:dyDescent="0.25"/>
  <cols>
    <col min="1" max="1" width="30.7109375" style="7" customWidth="1"/>
    <col min="2" max="2" width="20.7109375" style="7" customWidth="1"/>
    <col min="3" max="10" width="10.7109375" style="16" customWidth="1"/>
    <col min="11" max="14" width="10.7109375" style="7" customWidth="1"/>
    <col min="15" max="15" width="14.42578125" style="7" customWidth="1"/>
    <col min="16" max="16" width="10.7109375" style="111" customWidth="1"/>
    <col min="17" max="17" width="45.7109375" style="7" customWidth="1"/>
    <col min="18" max="16384" width="8.85546875" style="7"/>
  </cols>
  <sheetData>
    <row r="1" spans="1:17" ht="19.899999999999999" customHeight="1" x14ac:dyDescent="0.35">
      <c r="A1" s="8" t="s">
        <v>60</v>
      </c>
      <c r="C1" s="9"/>
      <c r="D1" s="9"/>
      <c r="E1" s="9"/>
      <c r="F1" s="9"/>
      <c r="G1" s="8"/>
      <c r="H1" s="8"/>
      <c r="I1" s="8"/>
      <c r="J1" s="10"/>
      <c r="K1" s="8"/>
      <c r="L1" s="8"/>
      <c r="M1" s="8"/>
      <c r="N1" s="8"/>
      <c r="O1" s="8"/>
      <c r="Q1" s="69" t="s">
        <v>75</v>
      </c>
    </row>
    <row r="2" spans="1:17" ht="15" customHeight="1" x14ac:dyDescent="0.25">
      <c r="A2" s="11" t="s">
        <v>118</v>
      </c>
      <c r="C2" s="13"/>
      <c r="D2" s="13"/>
      <c r="E2" s="13"/>
      <c r="F2" s="13"/>
      <c r="G2" s="10"/>
      <c r="H2" s="14"/>
      <c r="I2" s="14"/>
      <c r="J2" s="10"/>
      <c r="K2" s="12"/>
      <c r="L2" s="12"/>
      <c r="M2" s="10"/>
      <c r="N2" s="10"/>
      <c r="O2" s="10"/>
    </row>
    <row r="3" spans="1:17" ht="15" customHeight="1" x14ac:dyDescent="0.25">
      <c r="A3" s="96"/>
      <c r="B3" s="97"/>
      <c r="C3" s="98"/>
      <c r="D3" s="98"/>
      <c r="E3" s="98"/>
      <c r="F3" s="98"/>
      <c r="G3" s="98"/>
      <c r="H3" s="98"/>
      <c r="I3" s="98"/>
      <c r="J3" s="98"/>
      <c r="K3" s="96"/>
      <c r="L3" s="96"/>
      <c r="M3" s="96"/>
      <c r="N3" s="96"/>
      <c r="O3" s="96"/>
      <c r="P3" s="112"/>
      <c r="Q3" s="97"/>
    </row>
    <row r="4" spans="1:17" ht="15" customHeight="1" x14ac:dyDescent="0.25">
      <c r="A4" s="15"/>
      <c r="C4" s="6"/>
      <c r="D4" s="6"/>
      <c r="E4" s="6"/>
      <c r="F4" s="6"/>
      <c r="G4" s="6" t="s">
        <v>55</v>
      </c>
      <c r="H4" s="6"/>
      <c r="I4" s="86"/>
      <c r="J4" s="6"/>
      <c r="K4" s="5"/>
      <c r="L4" s="5"/>
      <c r="M4" s="5"/>
      <c r="N4" s="5"/>
      <c r="O4" s="5"/>
    </row>
    <row r="5" spans="1:17" ht="15" customHeight="1" x14ac:dyDescent="0.25">
      <c r="A5" s="15" t="s">
        <v>121</v>
      </c>
      <c r="B5" s="115" t="s">
        <v>122</v>
      </c>
      <c r="C5" s="116"/>
      <c r="D5" s="116"/>
      <c r="E5" s="6"/>
      <c r="F5" s="6"/>
      <c r="G5" s="6"/>
      <c r="H5" s="6"/>
      <c r="I5" s="86"/>
      <c r="J5" s="6"/>
      <c r="K5" s="5"/>
      <c r="L5" s="5"/>
      <c r="M5" s="5"/>
      <c r="N5" s="5"/>
      <c r="O5" s="5"/>
    </row>
    <row r="6" spans="1:17" ht="15" customHeight="1" x14ac:dyDescent="0.25">
      <c r="A6" s="15"/>
      <c r="C6" s="6"/>
      <c r="D6" s="6"/>
      <c r="E6" s="6"/>
      <c r="F6" s="6"/>
      <c r="G6" s="6"/>
      <c r="H6" s="6"/>
      <c r="I6" s="86"/>
      <c r="J6" s="6"/>
      <c r="K6" s="5"/>
      <c r="L6" s="5"/>
      <c r="M6" s="5"/>
      <c r="N6" s="5"/>
      <c r="O6" s="5"/>
    </row>
    <row r="7" spans="1:17" ht="15" customHeight="1" x14ac:dyDescent="0.25">
      <c r="A7" s="91" t="s">
        <v>36</v>
      </c>
      <c r="B7" s="92" t="s">
        <v>58</v>
      </c>
      <c r="C7" s="93" t="s">
        <v>1</v>
      </c>
      <c r="D7" s="93" t="s">
        <v>79</v>
      </c>
      <c r="E7" s="119" t="str">
        <f>Taustatiedot!A61</f>
        <v>Aikuinen</v>
      </c>
      <c r="F7" s="120"/>
      <c r="G7" s="121"/>
      <c r="H7" s="119" t="str">
        <f>Taustatiedot!A62</f>
        <v>Lapsi 12 vuotta</v>
      </c>
      <c r="I7" s="120"/>
      <c r="J7" s="121"/>
      <c r="K7" s="119" t="str">
        <f>Taustatiedot!A63</f>
        <v>Lapsi 6 vuotta</v>
      </c>
      <c r="L7" s="120"/>
      <c r="M7" s="121"/>
      <c r="N7" s="122" t="s">
        <v>29</v>
      </c>
      <c r="O7" s="123"/>
      <c r="P7" s="124"/>
      <c r="Q7" s="117" t="s">
        <v>2</v>
      </c>
    </row>
    <row r="8" spans="1:17" s="110" customFormat="1" ht="30" customHeight="1" x14ac:dyDescent="0.25">
      <c r="A8" s="94"/>
      <c r="B8" s="95"/>
      <c r="C8" s="109" t="s">
        <v>120</v>
      </c>
      <c r="D8" s="109" t="s">
        <v>80</v>
      </c>
      <c r="E8" s="109" t="s">
        <v>3</v>
      </c>
      <c r="F8" s="109" t="s">
        <v>35</v>
      </c>
      <c r="G8" s="109" t="s">
        <v>6</v>
      </c>
      <c r="H8" s="109" t="s">
        <v>3</v>
      </c>
      <c r="I8" s="109" t="s">
        <v>35</v>
      </c>
      <c r="J8" s="109" t="s">
        <v>6</v>
      </c>
      <c r="K8" s="109" t="s">
        <v>3</v>
      </c>
      <c r="L8" s="109" t="s">
        <v>35</v>
      </c>
      <c r="M8" s="109" t="s">
        <v>6</v>
      </c>
      <c r="N8" s="109" t="s">
        <v>109</v>
      </c>
      <c r="O8" s="109" t="s">
        <v>119</v>
      </c>
      <c r="P8" s="109" t="s">
        <v>57</v>
      </c>
      <c r="Q8" s="118"/>
    </row>
    <row r="9" spans="1:17" ht="15" customHeight="1" x14ac:dyDescent="0.25">
      <c r="A9" s="2" t="s">
        <v>44</v>
      </c>
      <c r="B9" s="4" t="s">
        <v>38</v>
      </c>
      <c r="C9" s="3">
        <v>15</v>
      </c>
      <c r="D9" s="81">
        <v>1200</v>
      </c>
      <c r="E9" s="1">
        <v>2</v>
      </c>
      <c r="F9" s="3">
        <v>1</v>
      </c>
      <c r="G9" s="104">
        <f>E9*(Taustatiedot!$B$25*((0.00276*Taustatiedot!$B$61*F9)/(0.23*Taustatiedot!$B$25+0.77)))/($D9-Taustatiedot!$B$8)*1000000</f>
        <v>11.33845250704211</v>
      </c>
      <c r="H9" s="1"/>
      <c r="I9" s="3"/>
      <c r="J9" s="104">
        <f>H9*(Taustatiedot!$B$25*((0.00276*Taustatiedot!$B$62*I9)/(0.23*Taustatiedot!$B$25+0.77)))/($D9-Taustatiedot!$B$8)*1000000</f>
        <v>0</v>
      </c>
      <c r="K9" s="1"/>
      <c r="L9" s="3"/>
      <c r="M9" s="104">
        <f>K9*(Taustatiedot!$B$25*((0.00276*Taustatiedot!$B$63*L9)/(0.23*Taustatiedot!$B$25+0.77)))/($D9-Taustatiedot!$B$8)*1000000</f>
        <v>0</v>
      </c>
      <c r="N9" s="99">
        <f>IF(OR(E9=0,F9=0),"",IF((G9+J9+M9)/(E9+H9+K9)&lt;6,6*(E9+H9+K9),G9+J9+M9))</f>
        <v>12</v>
      </c>
      <c r="O9" s="78"/>
      <c r="P9" s="113">
        <f>ROUNDUP(N9+O9*C9,0)</f>
        <v>12</v>
      </c>
      <c r="Q9" s="114" t="str">
        <f t="shared" ref="Q9:Q55" si="0">IF(P9&gt;0,"Tilan ulkoilmavirta "&amp;ROUNDUP(P9,0)&amp; " dm3/s - "&amp;ROUNDUP(P9/(E9+H9+K9),1)&amp;" dm3/hlö - "&amp;ROUNDUP(P9/C9,1)&amp;" dm3/m2","-")</f>
        <v>Tilan ulkoilmavirta 12 dm3/s - 6 dm3/hlö - 0,8 dm3/m2</v>
      </c>
    </row>
    <row r="10" spans="1:17" ht="15" customHeight="1" x14ac:dyDescent="0.25">
      <c r="A10" s="2" t="s">
        <v>45</v>
      </c>
      <c r="B10" s="4" t="s">
        <v>38</v>
      </c>
      <c r="C10" s="3">
        <v>10</v>
      </c>
      <c r="D10" s="81">
        <v>1200</v>
      </c>
      <c r="E10" s="1">
        <v>2</v>
      </c>
      <c r="F10" s="3">
        <v>1.2</v>
      </c>
      <c r="G10" s="104">
        <f>E10*(Taustatiedot!$B$25*((0.00276*Taustatiedot!$B$61*F10)/(0.23*Taustatiedot!$B$25+0.77)))/($D10-Taustatiedot!$B$8)*1000000</f>
        <v>13.606143008450529</v>
      </c>
      <c r="H10" s="1"/>
      <c r="I10" s="3"/>
      <c r="J10" s="104">
        <f>H10*(Taustatiedot!$B$25*((0.00276*Taustatiedot!$B$62*I10)/(0.23*Taustatiedot!$B$25+0.77)))/($D10-Taustatiedot!$B$8)*1000000</f>
        <v>0</v>
      </c>
      <c r="K10" s="1"/>
      <c r="L10" s="3"/>
      <c r="M10" s="104">
        <f>K10*(Taustatiedot!$B$25*((0.00276*Taustatiedot!$B$63*L10)/(0.23*Taustatiedot!$B$25+0.77)))/($D10-Taustatiedot!$B$8)*1000000</f>
        <v>0</v>
      </c>
      <c r="N10" s="99">
        <f t="shared" ref="N10:N55" si="1">IF(OR(E10=0,F10=0),"",IF((G10+J10+M10)/(E10+H10+K10)&lt;6,6*(E10+H10+K10),G10+J10+M10))</f>
        <v>13.606143008450529</v>
      </c>
      <c r="O10" s="78"/>
      <c r="P10" s="113">
        <f t="shared" ref="P10:P55" si="2">ROUNDUP(N10+O10*C10,0)</f>
        <v>14</v>
      </c>
      <c r="Q10" s="114" t="str">
        <f t="shared" si="0"/>
        <v>Tilan ulkoilmavirta 14 dm3/s - 7 dm3/hlö - 1,4 dm3/m2</v>
      </c>
    </row>
    <row r="11" spans="1:17" ht="15" customHeight="1" x14ac:dyDescent="0.25">
      <c r="A11" s="2" t="s">
        <v>25</v>
      </c>
      <c r="B11" s="4" t="s">
        <v>39</v>
      </c>
      <c r="C11" s="3">
        <v>10</v>
      </c>
      <c r="D11" s="81">
        <v>1200</v>
      </c>
      <c r="E11" s="1">
        <v>2</v>
      </c>
      <c r="F11" s="3">
        <v>1.2</v>
      </c>
      <c r="G11" s="104">
        <f>E11*(Taustatiedot!$B$25*((0.00276*Taustatiedot!$B$61*F11)/(0.23*Taustatiedot!$B$25+0.77)))/($D11-Taustatiedot!$B$8)*1000000</f>
        <v>13.606143008450529</v>
      </c>
      <c r="H11" s="1"/>
      <c r="I11" s="3"/>
      <c r="J11" s="104">
        <f>H11*(Taustatiedot!$B$25*((0.00276*Taustatiedot!$B$62*I11)/(0.23*Taustatiedot!$B$25+0.77)))/($D11-Taustatiedot!$B$8)*1000000</f>
        <v>0</v>
      </c>
      <c r="K11" s="1"/>
      <c r="L11" s="3"/>
      <c r="M11" s="104">
        <f>K11*(Taustatiedot!$B$25*((0.00276*Taustatiedot!$B$63*L11)/(0.23*Taustatiedot!$B$25+0.77)))/($D11-Taustatiedot!$B$8)*1000000</f>
        <v>0</v>
      </c>
      <c r="N11" s="99">
        <f t="shared" si="1"/>
        <v>13.606143008450529</v>
      </c>
      <c r="O11" s="78"/>
      <c r="P11" s="113">
        <f t="shared" si="2"/>
        <v>14</v>
      </c>
      <c r="Q11" s="114" t="str">
        <f t="shared" si="0"/>
        <v>Tilan ulkoilmavirta 14 dm3/s - 7 dm3/hlö - 1,4 dm3/m2</v>
      </c>
    </row>
    <row r="12" spans="1:17" ht="15" customHeight="1" x14ac:dyDescent="0.25">
      <c r="A12" s="2" t="s">
        <v>25</v>
      </c>
      <c r="B12" s="4" t="s">
        <v>50</v>
      </c>
      <c r="C12" s="3">
        <v>40</v>
      </c>
      <c r="D12" s="81">
        <v>1200</v>
      </c>
      <c r="E12" s="1">
        <v>8</v>
      </c>
      <c r="F12" s="3">
        <v>1.2</v>
      </c>
      <c r="G12" s="104">
        <f>E12*(Taustatiedot!$B$25*((0.00276*Taustatiedot!$B$61*F12)/(0.23*Taustatiedot!$B$25+0.77)))/($D12-Taustatiedot!$B$8)*1000000</f>
        <v>54.424572033802114</v>
      </c>
      <c r="H12" s="1"/>
      <c r="I12" s="3"/>
      <c r="J12" s="104">
        <f>H12*(Taustatiedot!$B$25*((0.00276*Taustatiedot!$B$62*I12)/(0.23*Taustatiedot!$B$25+0.77)))/($D12-Taustatiedot!$B$8)*1000000</f>
        <v>0</v>
      </c>
      <c r="K12" s="1"/>
      <c r="L12" s="3"/>
      <c r="M12" s="104">
        <f>K12*(Taustatiedot!$B$25*((0.00276*Taustatiedot!$B$63*L12)/(0.23*Taustatiedot!$B$25+0.77)))/($D12-Taustatiedot!$B$8)*1000000</f>
        <v>0</v>
      </c>
      <c r="N12" s="99">
        <f t="shared" si="1"/>
        <v>54.424572033802114</v>
      </c>
      <c r="O12" s="78"/>
      <c r="P12" s="113">
        <f t="shared" si="2"/>
        <v>55</v>
      </c>
      <c r="Q12" s="114" t="str">
        <f t="shared" si="0"/>
        <v>Tilan ulkoilmavirta 55 dm3/s - 6,9 dm3/hlö - 1,4 dm3/m2</v>
      </c>
    </row>
    <row r="13" spans="1:17" ht="15" customHeight="1" x14ac:dyDescent="0.25">
      <c r="A13" s="2" t="s">
        <v>46</v>
      </c>
      <c r="B13" s="4" t="s">
        <v>51</v>
      </c>
      <c r="C13" s="3">
        <v>15</v>
      </c>
      <c r="D13" s="81">
        <v>1200</v>
      </c>
      <c r="E13" s="1">
        <v>2</v>
      </c>
      <c r="F13" s="3">
        <v>1.2</v>
      </c>
      <c r="G13" s="104">
        <f>E13*(Taustatiedot!$B$25*((0.00276*Taustatiedot!$B$61*F13)/(0.23*Taustatiedot!$B$25+0.77)))/($D13-Taustatiedot!$B$8)*1000000</f>
        <v>13.606143008450529</v>
      </c>
      <c r="H13" s="1"/>
      <c r="I13" s="3"/>
      <c r="J13" s="104">
        <f>H13*(Taustatiedot!$B$25*((0.00276*Taustatiedot!$B$62*I13)/(0.23*Taustatiedot!$B$25+0.77)))/($D13-Taustatiedot!$B$8)*1000000</f>
        <v>0</v>
      </c>
      <c r="K13" s="1"/>
      <c r="L13" s="3"/>
      <c r="M13" s="104">
        <f>K13*(Taustatiedot!$B$25*((0.00276*Taustatiedot!$B$63*L13)/(0.23*Taustatiedot!$B$25+0.77)))/($D13-Taustatiedot!$B$8)*1000000</f>
        <v>0</v>
      </c>
      <c r="N13" s="99">
        <f t="shared" si="1"/>
        <v>13.606143008450529</v>
      </c>
      <c r="O13" s="78"/>
      <c r="P13" s="113">
        <f t="shared" si="2"/>
        <v>14</v>
      </c>
      <c r="Q13" s="114" t="str">
        <f t="shared" si="0"/>
        <v>Tilan ulkoilmavirta 14 dm3/s - 7 dm3/hlö - 1 dm3/m2</v>
      </c>
    </row>
    <row r="14" spans="1:17" ht="15" customHeight="1" x14ac:dyDescent="0.25">
      <c r="A14" s="2" t="s">
        <v>28</v>
      </c>
      <c r="B14" s="4" t="s">
        <v>40</v>
      </c>
      <c r="C14" s="3">
        <v>1000</v>
      </c>
      <c r="D14" s="81">
        <v>1200</v>
      </c>
      <c r="E14" s="1">
        <v>167</v>
      </c>
      <c r="F14" s="3">
        <v>1.6</v>
      </c>
      <c r="G14" s="104">
        <f>E14*(Taustatiedot!$B$25*((0.00276*Taustatiedot!$B$61*F14)/(0.23*Taustatiedot!$B$25+0.77)))/($D14-Taustatiedot!$B$8)*1000000</f>
        <v>1514.8172549408262</v>
      </c>
      <c r="H14" s="1"/>
      <c r="I14" s="3"/>
      <c r="J14" s="104">
        <f>H14*(Taustatiedot!$B$25*((0.00276*Taustatiedot!$B$62*I14)/(0.23*Taustatiedot!$B$25+0.77)))/($D14-Taustatiedot!$B$8)*1000000</f>
        <v>0</v>
      </c>
      <c r="K14" s="1"/>
      <c r="L14" s="3"/>
      <c r="M14" s="104">
        <f>K14*(Taustatiedot!$B$25*((0.00276*Taustatiedot!$B$63*L14)/(0.23*Taustatiedot!$B$25+0.77)))/($D14-Taustatiedot!$B$8)*1000000</f>
        <v>0</v>
      </c>
      <c r="N14" s="99">
        <f t="shared" si="1"/>
        <v>1514.8172549408262</v>
      </c>
      <c r="O14" s="78"/>
      <c r="P14" s="113">
        <f t="shared" si="2"/>
        <v>1515</v>
      </c>
      <c r="Q14" s="114" t="str">
        <f t="shared" si="0"/>
        <v>Tilan ulkoilmavirta 1515 dm3/s - 9,1 dm3/hlö - 1,6 dm3/m2</v>
      </c>
    </row>
    <row r="15" spans="1:17" ht="15" customHeight="1" x14ac:dyDescent="0.25">
      <c r="A15" s="2" t="s">
        <v>47</v>
      </c>
      <c r="B15" s="4" t="s">
        <v>52</v>
      </c>
      <c r="C15" s="3">
        <v>25</v>
      </c>
      <c r="D15" s="81">
        <v>1200</v>
      </c>
      <c r="E15" s="1">
        <v>2</v>
      </c>
      <c r="F15" s="3">
        <v>1.2</v>
      </c>
      <c r="G15" s="104">
        <f>E15*(Taustatiedot!$B$25*((0.00276*Taustatiedot!$B$61*F15)/(0.23*Taustatiedot!$B$25+0.77)))/($D15-Taustatiedot!$B$8)*1000000</f>
        <v>13.606143008450529</v>
      </c>
      <c r="H15" s="1"/>
      <c r="I15" s="3"/>
      <c r="J15" s="104">
        <f>H15*(Taustatiedot!$B$25*((0.00276*Taustatiedot!$B$62*I15)/(0.23*Taustatiedot!$B$25+0.77)))/($D15-Taustatiedot!$B$8)*1000000</f>
        <v>0</v>
      </c>
      <c r="K15" s="1"/>
      <c r="L15" s="3"/>
      <c r="M15" s="104">
        <f>K15*(Taustatiedot!$B$25*((0.00276*Taustatiedot!$B$63*L15)/(0.23*Taustatiedot!$B$25+0.77)))/($D15-Taustatiedot!$B$8)*1000000</f>
        <v>0</v>
      </c>
      <c r="N15" s="99">
        <f t="shared" si="1"/>
        <v>13.606143008450529</v>
      </c>
      <c r="O15" s="78"/>
      <c r="P15" s="113">
        <f t="shared" si="2"/>
        <v>14</v>
      </c>
      <c r="Q15" s="114" t="str">
        <f t="shared" si="0"/>
        <v>Tilan ulkoilmavirta 14 dm3/s - 7 dm3/hlö - 0,6 dm3/m2</v>
      </c>
    </row>
    <row r="16" spans="1:17" ht="15" customHeight="1" x14ac:dyDescent="0.25">
      <c r="A16" s="2" t="s">
        <v>27</v>
      </c>
      <c r="B16" s="4" t="s">
        <v>41</v>
      </c>
      <c r="C16" s="3">
        <v>60</v>
      </c>
      <c r="D16" s="81">
        <v>1200</v>
      </c>
      <c r="E16" s="1">
        <v>1</v>
      </c>
      <c r="F16" s="3">
        <v>1.4</v>
      </c>
      <c r="G16" s="104">
        <f>E16*(Taustatiedot!$B$25*((0.00276*Taustatiedot!$B$61*F16)/(0.23*Taustatiedot!$B$25+0.77)))/($D16-Taustatiedot!$B$8)*1000000</f>
        <v>7.9369167549294772</v>
      </c>
      <c r="H16" s="1">
        <v>25</v>
      </c>
      <c r="I16" s="3">
        <v>1.2</v>
      </c>
      <c r="J16" s="104">
        <f>H16*(Taustatiedot!$B$25*((0.00276*Taustatiedot!$B$62*I16)/(0.23*Taustatiedot!$B$25+0.77)))/($D16-Taustatiedot!$B$8)*1000000</f>
        <v>121.24604922706814</v>
      </c>
      <c r="K16" s="1"/>
      <c r="L16" s="3"/>
      <c r="M16" s="104">
        <f>K16*(Taustatiedot!$B$25*((0.00276*Taustatiedot!$B$63*L16)/(0.23*Taustatiedot!$B$25+0.77)))/($D16-Taustatiedot!$B$8)*1000000</f>
        <v>0</v>
      </c>
      <c r="N16" s="99">
        <f t="shared" si="1"/>
        <v>156</v>
      </c>
      <c r="O16" s="78"/>
      <c r="P16" s="113">
        <f t="shared" si="2"/>
        <v>156</v>
      </c>
      <c r="Q16" s="114" t="str">
        <f t="shared" si="0"/>
        <v>Tilan ulkoilmavirta 156 dm3/s - 6 dm3/hlö - 2,6 dm3/m2</v>
      </c>
    </row>
    <row r="17" spans="1:17" ht="15" customHeight="1" x14ac:dyDescent="0.25">
      <c r="A17" s="2" t="s">
        <v>24</v>
      </c>
      <c r="B17" s="4" t="s">
        <v>37</v>
      </c>
      <c r="C17" s="3">
        <v>42</v>
      </c>
      <c r="D17" s="81">
        <v>1200</v>
      </c>
      <c r="E17" s="1">
        <v>3</v>
      </c>
      <c r="F17" s="3">
        <v>1.4</v>
      </c>
      <c r="G17" s="104">
        <f>E17*(Taustatiedot!$B$25*((0.00276*Taustatiedot!$B$61*F17)/(0.23*Taustatiedot!$B$25+0.77)))/($D17-Taustatiedot!$B$8)*1000000</f>
        <v>23.810750264788428</v>
      </c>
      <c r="H17" s="1"/>
      <c r="I17" s="3"/>
      <c r="J17" s="104">
        <f>H17*(Taustatiedot!$B$25*((0.00276*Taustatiedot!$B$62*I17)/(0.23*Taustatiedot!$B$25+0.77)))/($D17-Taustatiedot!$B$8)*1000000</f>
        <v>0</v>
      </c>
      <c r="K17" s="1">
        <v>24</v>
      </c>
      <c r="L17" s="3">
        <v>1.4</v>
      </c>
      <c r="M17" s="104">
        <f>K17*(Taustatiedot!$B$25*((0.00276*Taustatiedot!$B$63*L17)/(0.23*Taustatiedot!$B$25+0.77)))/($D17-Taustatiedot!$B$8)*1000000</f>
        <v>85.02822847254464</v>
      </c>
      <c r="N17" s="99">
        <f t="shared" si="1"/>
        <v>162</v>
      </c>
      <c r="O17" s="78"/>
      <c r="P17" s="113">
        <f t="shared" si="2"/>
        <v>162</v>
      </c>
      <c r="Q17" s="114" t="str">
        <f t="shared" si="0"/>
        <v>Tilan ulkoilmavirta 162 dm3/s - 6 dm3/hlö - 3,9 dm3/m2</v>
      </c>
    </row>
    <row r="18" spans="1:17" ht="15" customHeight="1" x14ac:dyDescent="0.25">
      <c r="A18" s="2" t="s">
        <v>48</v>
      </c>
      <c r="B18" s="4" t="s">
        <v>53</v>
      </c>
      <c r="C18" s="3">
        <v>265</v>
      </c>
      <c r="D18" s="81">
        <v>1200</v>
      </c>
      <c r="E18" s="1">
        <v>30</v>
      </c>
      <c r="F18" s="3">
        <v>5</v>
      </c>
      <c r="G18" s="104">
        <f>E18*(Taustatiedot!$B$25*((0.00276*Taustatiedot!$B$61*F18)/(0.23*Taustatiedot!$B$25+0.77)))/($D18-Taustatiedot!$B$8)*1000000</f>
        <v>850.38393802815835</v>
      </c>
      <c r="H18" s="1"/>
      <c r="I18" s="3"/>
      <c r="J18" s="104">
        <f>H18*(Taustatiedot!$B$25*((0.00276*Taustatiedot!$B$62*I18)/(0.23*Taustatiedot!$B$25+0.77)))/($D18-Taustatiedot!$B$8)*1000000</f>
        <v>0</v>
      </c>
      <c r="K18" s="1"/>
      <c r="L18" s="3"/>
      <c r="M18" s="104">
        <f>K18*(Taustatiedot!$B$25*((0.00276*Taustatiedot!$B$63*L18)/(0.23*Taustatiedot!$B$25+0.77)))/($D18-Taustatiedot!$B$8)*1000000</f>
        <v>0</v>
      </c>
      <c r="N18" s="99">
        <f t="shared" si="1"/>
        <v>850.38393802815835</v>
      </c>
      <c r="O18" s="78"/>
      <c r="P18" s="113">
        <f t="shared" si="2"/>
        <v>851</v>
      </c>
      <c r="Q18" s="114" t="str">
        <f t="shared" si="0"/>
        <v>Tilan ulkoilmavirta 851 dm3/s - 28,4 dm3/hlö - 3,3 dm3/m2</v>
      </c>
    </row>
    <row r="19" spans="1:17" ht="15" customHeight="1" x14ac:dyDescent="0.25">
      <c r="A19" s="2" t="s">
        <v>49</v>
      </c>
      <c r="B19" s="4" t="s">
        <v>54</v>
      </c>
      <c r="C19" s="3">
        <v>15</v>
      </c>
      <c r="D19" s="81">
        <v>1200</v>
      </c>
      <c r="E19" s="1">
        <v>2</v>
      </c>
      <c r="F19" s="3">
        <v>1.2</v>
      </c>
      <c r="G19" s="104">
        <f>E19*(Taustatiedot!$B$25*((0.00276*Taustatiedot!$B$61*F19)/(0.23*Taustatiedot!$B$25+0.77)))/($D19-Taustatiedot!$B$8)*1000000</f>
        <v>13.606143008450529</v>
      </c>
      <c r="H19" s="1"/>
      <c r="I19" s="3"/>
      <c r="J19" s="104">
        <f>H19*(Taustatiedot!$B$25*((0.00276*Taustatiedot!$B$62*I19)/(0.23*Taustatiedot!$B$25+0.77)))/($D19-Taustatiedot!$B$8)*1000000</f>
        <v>0</v>
      </c>
      <c r="K19" s="1"/>
      <c r="L19" s="3"/>
      <c r="M19" s="104">
        <f>K19*(Taustatiedot!$B$25*((0.00276*Taustatiedot!$B$63*L19)/(0.23*Taustatiedot!$B$25+0.77)))/($D19-Taustatiedot!$B$8)*1000000</f>
        <v>0</v>
      </c>
      <c r="N19" s="99">
        <f t="shared" si="1"/>
        <v>13.606143008450529</v>
      </c>
      <c r="O19" s="78"/>
      <c r="P19" s="113">
        <f t="shared" si="2"/>
        <v>14</v>
      </c>
      <c r="Q19" s="114" t="str">
        <f t="shared" si="0"/>
        <v>Tilan ulkoilmavirta 14 dm3/s - 7 dm3/hlö - 1 dm3/m2</v>
      </c>
    </row>
    <row r="20" spans="1:17" ht="15" customHeight="1" x14ac:dyDescent="0.25">
      <c r="A20" s="2"/>
      <c r="B20" s="4"/>
      <c r="C20" s="3"/>
      <c r="D20" s="81"/>
      <c r="E20" s="1"/>
      <c r="F20" s="3"/>
      <c r="G20" s="104">
        <f>E20*(Taustatiedot!$B$25*((0.00276*Taustatiedot!$B$61*F20)/(0.23*Taustatiedot!$B$25+0.77)))/($D20-Taustatiedot!$B$8)*1000000</f>
        <v>0</v>
      </c>
      <c r="H20" s="1"/>
      <c r="I20" s="3"/>
      <c r="J20" s="104">
        <f>H20*(Taustatiedot!$B$25*((0.00276*Taustatiedot!$B$62*I20)/(0.23*Taustatiedot!$B$25+0.77)))/($D20-Taustatiedot!$B$8)*1000000</f>
        <v>0</v>
      </c>
      <c r="K20" s="1"/>
      <c r="L20" s="3"/>
      <c r="M20" s="104">
        <f>K20*(Taustatiedot!$B$25*((0.00276*Taustatiedot!$B$63*L20)/(0.23*Taustatiedot!$B$25+0.77)))/($D20-Taustatiedot!$B$8)*1000000</f>
        <v>0</v>
      </c>
      <c r="N20" s="99" t="str">
        <f t="shared" si="1"/>
        <v/>
      </c>
      <c r="O20" s="78"/>
      <c r="P20" s="113" t="e">
        <f t="shared" si="2"/>
        <v>#VALUE!</v>
      </c>
      <c r="Q20" s="114" t="e">
        <f t="shared" si="0"/>
        <v>#VALUE!</v>
      </c>
    </row>
    <row r="21" spans="1:17" ht="15" customHeight="1" x14ac:dyDescent="0.25">
      <c r="A21" s="2"/>
      <c r="B21" s="4"/>
      <c r="C21" s="3"/>
      <c r="D21" s="81"/>
      <c r="E21" s="1"/>
      <c r="F21" s="3"/>
      <c r="G21" s="104">
        <f>E21*(Taustatiedot!$B$25*((0.00276*Taustatiedot!$B$61*F21)/(0.23*Taustatiedot!$B$25+0.77)))/($D21-Taustatiedot!$B$8)*1000000</f>
        <v>0</v>
      </c>
      <c r="H21" s="1"/>
      <c r="I21" s="3"/>
      <c r="J21" s="104">
        <f>H21*(Taustatiedot!$B$25*((0.00276*Taustatiedot!$B$62*I21)/(0.23*Taustatiedot!$B$25+0.77)))/($D21-Taustatiedot!$B$8)*1000000</f>
        <v>0</v>
      </c>
      <c r="K21" s="1"/>
      <c r="L21" s="3"/>
      <c r="M21" s="104">
        <f>K21*(Taustatiedot!$B$25*((0.00276*Taustatiedot!$B$63*L21)/(0.23*Taustatiedot!$B$25+0.77)))/($D21-Taustatiedot!$B$8)*1000000</f>
        <v>0</v>
      </c>
      <c r="N21" s="99" t="str">
        <f t="shared" si="1"/>
        <v/>
      </c>
      <c r="O21" s="78"/>
      <c r="P21" s="113" t="e">
        <f t="shared" si="2"/>
        <v>#VALUE!</v>
      </c>
      <c r="Q21" s="114" t="e">
        <f t="shared" si="0"/>
        <v>#VALUE!</v>
      </c>
    </row>
    <row r="22" spans="1:17" ht="15" customHeight="1" x14ac:dyDescent="0.25">
      <c r="A22" s="2"/>
      <c r="B22" s="4"/>
      <c r="C22" s="3"/>
      <c r="D22" s="81"/>
      <c r="E22" s="1"/>
      <c r="F22" s="3"/>
      <c r="G22" s="104">
        <f>E22*(Taustatiedot!$B$25*((0.00276*Taustatiedot!$B$61*F22)/(0.23*Taustatiedot!$B$25+0.77)))/($D22-Taustatiedot!$B$8)*1000000</f>
        <v>0</v>
      </c>
      <c r="H22" s="1"/>
      <c r="I22" s="3"/>
      <c r="J22" s="104">
        <f>H22*(Taustatiedot!$B$25*((0.00276*Taustatiedot!$B$62*I22)/(0.23*Taustatiedot!$B$25+0.77)))/($D22-Taustatiedot!$B$8)*1000000</f>
        <v>0</v>
      </c>
      <c r="K22" s="1"/>
      <c r="L22" s="3"/>
      <c r="M22" s="104">
        <f>K22*(Taustatiedot!$B$25*((0.00276*Taustatiedot!$B$63*L22)/(0.23*Taustatiedot!$B$25+0.77)))/($D22-Taustatiedot!$B$8)*1000000</f>
        <v>0</v>
      </c>
      <c r="N22" s="99" t="str">
        <f t="shared" si="1"/>
        <v/>
      </c>
      <c r="O22" s="78"/>
      <c r="P22" s="113" t="e">
        <f t="shared" si="2"/>
        <v>#VALUE!</v>
      </c>
      <c r="Q22" s="114" t="e">
        <f t="shared" si="0"/>
        <v>#VALUE!</v>
      </c>
    </row>
    <row r="23" spans="1:17" ht="15" customHeight="1" x14ac:dyDescent="0.25">
      <c r="A23" s="2"/>
      <c r="B23" s="4"/>
      <c r="C23" s="3"/>
      <c r="D23" s="81"/>
      <c r="E23" s="1"/>
      <c r="F23" s="3"/>
      <c r="G23" s="104">
        <f>E23*(Taustatiedot!$B$25*((0.00276*Taustatiedot!$B$61*F23)/(0.23*Taustatiedot!$B$25+0.77)))/($D23-Taustatiedot!$B$8)*1000000</f>
        <v>0</v>
      </c>
      <c r="H23" s="1"/>
      <c r="I23" s="3"/>
      <c r="J23" s="104">
        <f>H23*(Taustatiedot!$B$25*((0.00276*Taustatiedot!$B$62*I23)/(0.23*Taustatiedot!$B$25+0.77)))/($D23-Taustatiedot!$B$8)*1000000</f>
        <v>0</v>
      </c>
      <c r="K23" s="1"/>
      <c r="L23" s="3"/>
      <c r="M23" s="104">
        <f>K23*(Taustatiedot!$B$25*((0.00276*Taustatiedot!$B$63*L23)/(0.23*Taustatiedot!$B$25+0.77)))/($D23-Taustatiedot!$B$8)*1000000</f>
        <v>0</v>
      </c>
      <c r="N23" s="99" t="str">
        <f t="shared" si="1"/>
        <v/>
      </c>
      <c r="O23" s="78"/>
      <c r="P23" s="113" t="e">
        <f t="shared" si="2"/>
        <v>#VALUE!</v>
      </c>
      <c r="Q23" s="114" t="e">
        <f t="shared" si="0"/>
        <v>#VALUE!</v>
      </c>
    </row>
    <row r="24" spans="1:17" ht="15" customHeight="1" x14ac:dyDescent="0.25">
      <c r="A24" s="2"/>
      <c r="B24" s="4"/>
      <c r="C24" s="3"/>
      <c r="D24" s="81"/>
      <c r="E24" s="1"/>
      <c r="F24" s="3"/>
      <c r="G24" s="104">
        <f>E24*(Taustatiedot!$B$25*((0.00276*Taustatiedot!$B$61*F24)/(0.23*Taustatiedot!$B$25+0.77)))/($D24-Taustatiedot!$B$8)*1000000</f>
        <v>0</v>
      </c>
      <c r="H24" s="1"/>
      <c r="I24" s="3"/>
      <c r="J24" s="104">
        <f>H24*(Taustatiedot!$B$25*((0.00276*Taustatiedot!$B$62*I24)/(0.23*Taustatiedot!$B$25+0.77)))/($D24-Taustatiedot!$B$8)*1000000</f>
        <v>0</v>
      </c>
      <c r="K24" s="1"/>
      <c r="L24" s="3"/>
      <c r="M24" s="104">
        <f>K24*(Taustatiedot!$B$25*((0.00276*Taustatiedot!$B$63*L24)/(0.23*Taustatiedot!$B$25+0.77)))/($D24-Taustatiedot!$B$8)*1000000</f>
        <v>0</v>
      </c>
      <c r="N24" s="99" t="str">
        <f t="shared" si="1"/>
        <v/>
      </c>
      <c r="O24" s="78"/>
      <c r="P24" s="113" t="e">
        <f t="shared" si="2"/>
        <v>#VALUE!</v>
      </c>
      <c r="Q24" s="114" t="e">
        <f t="shared" si="0"/>
        <v>#VALUE!</v>
      </c>
    </row>
    <row r="25" spans="1:17" ht="15" customHeight="1" x14ac:dyDescent="0.25">
      <c r="A25" s="2"/>
      <c r="B25" s="4"/>
      <c r="C25" s="3"/>
      <c r="D25" s="81"/>
      <c r="E25" s="1"/>
      <c r="F25" s="3"/>
      <c r="G25" s="104">
        <f>E25*(Taustatiedot!$B$25*((0.00276*Taustatiedot!$B$61*F25)/(0.23*Taustatiedot!$B$25+0.77)))/($D25-Taustatiedot!$B$8)*1000000</f>
        <v>0</v>
      </c>
      <c r="H25" s="1"/>
      <c r="I25" s="3"/>
      <c r="J25" s="104">
        <f>H25*(Taustatiedot!$B$25*((0.00276*Taustatiedot!$B$62*I25)/(0.23*Taustatiedot!$B$25+0.77)))/($D25-Taustatiedot!$B$8)*1000000</f>
        <v>0</v>
      </c>
      <c r="K25" s="1"/>
      <c r="L25" s="3"/>
      <c r="M25" s="104">
        <f>K25*(Taustatiedot!$B$25*((0.00276*Taustatiedot!$B$63*L25)/(0.23*Taustatiedot!$B$25+0.77)))/($D25-Taustatiedot!$B$8)*1000000</f>
        <v>0</v>
      </c>
      <c r="N25" s="99" t="str">
        <f t="shared" si="1"/>
        <v/>
      </c>
      <c r="O25" s="78"/>
      <c r="P25" s="113" t="e">
        <f t="shared" si="2"/>
        <v>#VALUE!</v>
      </c>
      <c r="Q25" s="114" t="e">
        <f t="shared" si="0"/>
        <v>#VALUE!</v>
      </c>
    </row>
    <row r="26" spans="1:17" ht="15" customHeight="1" x14ac:dyDescent="0.25">
      <c r="A26" s="2"/>
      <c r="B26" s="4"/>
      <c r="C26" s="3"/>
      <c r="D26" s="81"/>
      <c r="E26" s="1"/>
      <c r="F26" s="3"/>
      <c r="G26" s="104">
        <f>E26*(Taustatiedot!$B$25*((0.00276*Taustatiedot!$B$61*F26)/(0.23*Taustatiedot!$B$25+0.77)))/($D26-Taustatiedot!$B$8)*1000000</f>
        <v>0</v>
      </c>
      <c r="H26" s="1"/>
      <c r="I26" s="3"/>
      <c r="J26" s="104">
        <f>H26*(Taustatiedot!$B$25*((0.00276*Taustatiedot!$B$62*I26)/(0.23*Taustatiedot!$B$25+0.77)))/($D26-Taustatiedot!$B$8)*1000000</f>
        <v>0</v>
      </c>
      <c r="K26" s="1"/>
      <c r="L26" s="3"/>
      <c r="M26" s="104">
        <f>K26*(Taustatiedot!$B$25*((0.00276*Taustatiedot!$B$63*L26)/(0.23*Taustatiedot!$B$25+0.77)))/($D26-Taustatiedot!$B$8)*1000000</f>
        <v>0</v>
      </c>
      <c r="N26" s="99" t="str">
        <f t="shared" si="1"/>
        <v/>
      </c>
      <c r="O26" s="78"/>
      <c r="P26" s="113" t="e">
        <f t="shared" si="2"/>
        <v>#VALUE!</v>
      </c>
      <c r="Q26" s="114" t="e">
        <f t="shared" si="0"/>
        <v>#VALUE!</v>
      </c>
    </row>
    <row r="27" spans="1:17" ht="15" customHeight="1" x14ac:dyDescent="0.25">
      <c r="A27" s="2"/>
      <c r="B27" s="4"/>
      <c r="C27" s="3"/>
      <c r="D27" s="81"/>
      <c r="E27" s="1"/>
      <c r="F27" s="3"/>
      <c r="G27" s="104">
        <f>E27*(Taustatiedot!$B$25*((0.00276*Taustatiedot!$B$61*F27)/(0.23*Taustatiedot!$B$25+0.77)))/($D27-Taustatiedot!$B$8)*1000000</f>
        <v>0</v>
      </c>
      <c r="H27" s="1"/>
      <c r="I27" s="3"/>
      <c r="J27" s="104">
        <f>H27*(Taustatiedot!$B$25*((0.00276*Taustatiedot!$B$62*I27)/(0.23*Taustatiedot!$B$25+0.77)))/($D27-Taustatiedot!$B$8)*1000000</f>
        <v>0</v>
      </c>
      <c r="K27" s="1"/>
      <c r="L27" s="3"/>
      <c r="M27" s="104">
        <f>K27*(Taustatiedot!$B$25*((0.00276*Taustatiedot!$B$63*L27)/(0.23*Taustatiedot!$B$25+0.77)))/($D27-Taustatiedot!$B$8)*1000000</f>
        <v>0</v>
      </c>
      <c r="N27" s="99" t="str">
        <f t="shared" si="1"/>
        <v/>
      </c>
      <c r="O27" s="78"/>
      <c r="P27" s="113" t="e">
        <f t="shared" si="2"/>
        <v>#VALUE!</v>
      </c>
      <c r="Q27" s="114" t="e">
        <f t="shared" si="0"/>
        <v>#VALUE!</v>
      </c>
    </row>
    <row r="28" spans="1:17" ht="15" customHeight="1" x14ac:dyDescent="0.25">
      <c r="A28" s="2"/>
      <c r="B28" s="4"/>
      <c r="C28" s="3"/>
      <c r="D28" s="81"/>
      <c r="E28" s="1"/>
      <c r="F28" s="3"/>
      <c r="G28" s="104">
        <f>E28*(Taustatiedot!$B$25*((0.00276*Taustatiedot!$B$61*F28)/(0.23*Taustatiedot!$B$25+0.77)))/($D28-Taustatiedot!$B$8)*1000000</f>
        <v>0</v>
      </c>
      <c r="H28" s="1"/>
      <c r="I28" s="3"/>
      <c r="J28" s="104">
        <f>H28*(Taustatiedot!$B$25*((0.00276*Taustatiedot!$B$62*I28)/(0.23*Taustatiedot!$B$25+0.77)))/($D28-Taustatiedot!$B$8)*1000000</f>
        <v>0</v>
      </c>
      <c r="K28" s="1"/>
      <c r="L28" s="3"/>
      <c r="M28" s="104">
        <f>K28*(Taustatiedot!$B$25*((0.00276*Taustatiedot!$B$63*L28)/(0.23*Taustatiedot!$B$25+0.77)))/($D28-Taustatiedot!$B$8)*1000000</f>
        <v>0</v>
      </c>
      <c r="N28" s="99" t="str">
        <f t="shared" si="1"/>
        <v/>
      </c>
      <c r="O28" s="78"/>
      <c r="P28" s="113" t="e">
        <f t="shared" si="2"/>
        <v>#VALUE!</v>
      </c>
      <c r="Q28" s="114" t="e">
        <f t="shared" si="0"/>
        <v>#VALUE!</v>
      </c>
    </row>
    <row r="29" spans="1:17" ht="15" customHeight="1" x14ac:dyDescent="0.25">
      <c r="A29" s="2"/>
      <c r="B29" s="4"/>
      <c r="C29" s="3"/>
      <c r="D29" s="81"/>
      <c r="E29" s="1"/>
      <c r="F29" s="3"/>
      <c r="G29" s="104">
        <f>E29*(Taustatiedot!$B$25*((0.00276*Taustatiedot!$B$61*F29)/(0.23*Taustatiedot!$B$25+0.77)))/($D29-Taustatiedot!$B$8)*1000000</f>
        <v>0</v>
      </c>
      <c r="H29" s="1"/>
      <c r="I29" s="3"/>
      <c r="J29" s="104">
        <f>H29*(Taustatiedot!$B$25*((0.00276*Taustatiedot!$B$62*I29)/(0.23*Taustatiedot!$B$25+0.77)))/($D29-Taustatiedot!$B$8)*1000000</f>
        <v>0</v>
      </c>
      <c r="K29" s="1"/>
      <c r="L29" s="3"/>
      <c r="M29" s="104">
        <f>K29*(Taustatiedot!$B$25*((0.00276*Taustatiedot!$B$63*L29)/(0.23*Taustatiedot!$B$25+0.77)))/($D29-Taustatiedot!$B$8)*1000000</f>
        <v>0</v>
      </c>
      <c r="N29" s="99" t="str">
        <f t="shared" si="1"/>
        <v/>
      </c>
      <c r="O29" s="78"/>
      <c r="P29" s="113" t="e">
        <f t="shared" si="2"/>
        <v>#VALUE!</v>
      </c>
      <c r="Q29" s="114" t="e">
        <f t="shared" si="0"/>
        <v>#VALUE!</v>
      </c>
    </row>
    <row r="30" spans="1:17" ht="15" customHeight="1" x14ac:dyDescent="0.25">
      <c r="A30" s="2"/>
      <c r="B30" s="4"/>
      <c r="C30" s="3"/>
      <c r="D30" s="81"/>
      <c r="E30" s="1"/>
      <c r="F30" s="3"/>
      <c r="G30" s="104">
        <f>E30*(Taustatiedot!$B$25*((0.00276*Taustatiedot!$B$61*F30)/(0.23*Taustatiedot!$B$25+0.77)))/($D30-Taustatiedot!$B$8)*1000000</f>
        <v>0</v>
      </c>
      <c r="H30" s="1"/>
      <c r="I30" s="3"/>
      <c r="J30" s="104">
        <f>H30*(Taustatiedot!$B$25*((0.00276*Taustatiedot!$B$62*I30)/(0.23*Taustatiedot!$B$25+0.77)))/($D30-Taustatiedot!$B$8)*1000000</f>
        <v>0</v>
      </c>
      <c r="K30" s="1"/>
      <c r="L30" s="3"/>
      <c r="M30" s="104">
        <f>K30*(Taustatiedot!$B$25*((0.00276*Taustatiedot!$B$63*L30)/(0.23*Taustatiedot!$B$25+0.77)))/($D30-Taustatiedot!$B$8)*1000000</f>
        <v>0</v>
      </c>
      <c r="N30" s="99" t="str">
        <f t="shared" si="1"/>
        <v/>
      </c>
      <c r="O30" s="78"/>
      <c r="P30" s="113" t="e">
        <f t="shared" si="2"/>
        <v>#VALUE!</v>
      </c>
      <c r="Q30" s="114" t="e">
        <f t="shared" si="0"/>
        <v>#VALUE!</v>
      </c>
    </row>
    <row r="31" spans="1:17" ht="15" customHeight="1" x14ac:dyDescent="0.25">
      <c r="A31" s="2"/>
      <c r="B31" s="4"/>
      <c r="C31" s="3"/>
      <c r="D31" s="81"/>
      <c r="E31" s="1"/>
      <c r="F31" s="3"/>
      <c r="G31" s="104">
        <f>E31*(Taustatiedot!$B$25*((0.00276*Taustatiedot!$B$61*F31)/(0.23*Taustatiedot!$B$25+0.77)))/($D31-Taustatiedot!$B$8)*1000000</f>
        <v>0</v>
      </c>
      <c r="H31" s="1"/>
      <c r="I31" s="3"/>
      <c r="J31" s="104">
        <f>H31*(Taustatiedot!$B$25*((0.00276*Taustatiedot!$B$62*I31)/(0.23*Taustatiedot!$B$25+0.77)))/($D31-Taustatiedot!$B$8)*1000000</f>
        <v>0</v>
      </c>
      <c r="K31" s="1"/>
      <c r="L31" s="3"/>
      <c r="M31" s="104">
        <f>K31*(Taustatiedot!$B$25*((0.00276*Taustatiedot!$B$63*L31)/(0.23*Taustatiedot!$B$25+0.77)))/($D31-Taustatiedot!$B$8)*1000000</f>
        <v>0</v>
      </c>
      <c r="N31" s="99" t="str">
        <f t="shared" si="1"/>
        <v/>
      </c>
      <c r="O31" s="78"/>
      <c r="P31" s="113" t="e">
        <f t="shared" si="2"/>
        <v>#VALUE!</v>
      </c>
      <c r="Q31" s="114" t="e">
        <f t="shared" si="0"/>
        <v>#VALUE!</v>
      </c>
    </row>
    <row r="32" spans="1:17" ht="15" customHeight="1" x14ac:dyDescent="0.25">
      <c r="A32" s="2"/>
      <c r="B32" s="4"/>
      <c r="C32" s="3"/>
      <c r="D32" s="81"/>
      <c r="E32" s="1"/>
      <c r="F32" s="3"/>
      <c r="G32" s="104">
        <f>E32*(Taustatiedot!$B$25*((0.00276*Taustatiedot!$B$61*F32)/(0.23*Taustatiedot!$B$25+0.77)))/($D32-Taustatiedot!$B$8)*1000000</f>
        <v>0</v>
      </c>
      <c r="H32" s="1"/>
      <c r="I32" s="3"/>
      <c r="J32" s="104">
        <f>H32*(Taustatiedot!$B$25*((0.00276*Taustatiedot!$B$62*I32)/(0.23*Taustatiedot!$B$25+0.77)))/($D32-Taustatiedot!$B$8)*1000000</f>
        <v>0</v>
      </c>
      <c r="K32" s="1"/>
      <c r="L32" s="3"/>
      <c r="M32" s="104">
        <f>K32*(Taustatiedot!$B$25*((0.00276*Taustatiedot!$B$63*L32)/(0.23*Taustatiedot!$B$25+0.77)))/($D32-Taustatiedot!$B$8)*1000000</f>
        <v>0</v>
      </c>
      <c r="N32" s="99" t="str">
        <f t="shared" si="1"/>
        <v/>
      </c>
      <c r="O32" s="78"/>
      <c r="P32" s="113" t="e">
        <f t="shared" si="2"/>
        <v>#VALUE!</v>
      </c>
      <c r="Q32" s="114" t="e">
        <f t="shared" si="0"/>
        <v>#VALUE!</v>
      </c>
    </row>
    <row r="33" spans="1:17" ht="15" customHeight="1" x14ac:dyDescent="0.25">
      <c r="A33" s="2"/>
      <c r="B33" s="4"/>
      <c r="C33" s="3"/>
      <c r="D33" s="81"/>
      <c r="E33" s="1"/>
      <c r="F33" s="3"/>
      <c r="G33" s="104">
        <f>E33*(Taustatiedot!$B$25*((0.00276*Taustatiedot!$B$61*F33)/(0.23*Taustatiedot!$B$25+0.77)))/($D33-Taustatiedot!$B$8)*1000000</f>
        <v>0</v>
      </c>
      <c r="H33" s="1"/>
      <c r="I33" s="3"/>
      <c r="J33" s="104">
        <f>H33*(Taustatiedot!$B$25*((0.00276*Taustatiedot!$B$62*I33)/(0.23*Taustatiedot!$B$25+0.77)))/($D33-Taustatiedot!$B$8)*1000000</f>
        <v>0</v>
      </c>
      <c r="K33" s="1"/>
      <c r="L33" s="3"/>
      <c r="M33" s="104">
        <f>K33*(Taustatiedot!$B$25*((0.00276*Taustatiedot!$B$63*L33)/(0.23*Taustatiedot!$B$25+0.77)))/($D33-Taustatiedot!$B$8)*1000000</f>
        <v>0</v>
      </c>
      <c r="N33" s="99" t="str">
        <f t="shared" si="1"/>
        <v/>
      </c>
      <c r="O33" s="78"/>
      <c r="P33" s="113" t="e">
        <f t="shared" si="2"/>
        <v>#VALUE!</v>
      </c>
      <c r="Q33" s="114" t="e">
        <f t="shared" si="0"/>
        <v>#VALUE!</v>
      </c>
    </row>
    <row r="34" spans="1:17" ht="15" customHeight="1" x14ac:dyDescent="0.25">
      <c r="A34" s="2"/>
      <c r="B34" s="4"/>
      <c r="C34" s="3"/>
      <c r="D34" s="81"/>
      <c r="E34" s="1"/>
      <c r="F34" s="3"/>
      <c r="G34" s="104">
        <f>E34*(Taustatiedot!$B$25*((0.00276*Taustatiedot!$B$61*F34)/(0.23*Taustatiedot!$B$25+0.77)))/($D34-Taustatiedot!$B$8)*1000000</f>
        <v>0</v>
      </c>
      <c r="H34" s="1"/>
      <c r="I34" s="3"/>
      <c r="J34" s="104">
        <f>H34*(Taustatiedot!$B$25*((0.00276*Taustatiedot!$B$62*I34)/(0.23*Taustatiedot!$B$25+0.77)))/($D34-Taustatiedot!$B$8)*1000000</f>
        <v>0</v>
      </c>
      <c r="K34" s="1"/>
      <c r="L34" s="3"/>
      <c r="M34" s="104">
        <f>K34*(Taustatiedot!$B$25*((0.00276*Taustatiedot!$B$63*L34)/(0.23*Taustatiedot!$B$25+0.77)))/($D34-Taustatiedot!$B$8)*1000000</f>
        <v>0</v>
      </c>
      <c r="N34" s="99" t="str">
        <f t="shared" si="1"/>
        <v/>
      </c>
      <c r="O34" s="78"/>
      <c r="P34" s="113" t="e">
        <f t="shared" si="2"/>
        <v>#VALUE!</v>
      </c>
      <c r="Q34" s="114" t="e">
        <f t="shared" si="0"/>
        <v>#VALUE!</v>
      </c>
    </row>
    <row r="35" spans="1:17" ht="15" customHeight="1" x14ac:dyDescent="0.25">
      <c r="A35" s="2"/>
      <c r="B35" s="4"/>
      <c r="C35" s="3"/>
      <c r="D35" s="81"/>
      <c r="E35" s="1"/>
      <c r="F35" s="3"/>
      <c r="G35" s="104">
        <f>E35*(Taustatiedot!$B$25*((0.00276*Taustatiedot!$B$61*F35)/(0.23*Taustatiedot!$B$25+0.77)))/($D35-Taustatiedot!$B$8)*1000000</f>
        <v>0</v>
      </c>
      <c r="H35" s="1"/>
      <c r="I35" s="3"/>
      <c r="J35" s="104">
        <f>H35*(Taustatiedot!$B$25*((0.00276*Taustatiedot!$B$62*I35)/(0.23*Taustatiedot!$B$25+0.77)))/($D35-Taustatiedot!$B$8)*1000000</f>
        <v>0</v>
      </c>
      <c r="K35" s="1"/>
      <c r="L35" s="3"/>
      <c r="M35" s="104">
        <f>K35*(Taustatiedot!$B$25*((0.00276*Taustatiedot!$B$63*L35)/(0.23*Taustatiedot!$B$25+0.77)))/($D35-Taustatiedot!$B$8)*1000000</f>
        <v>0</v>
      </c>
      <c r="N35" s="99" t="str">
        <f t="shared" si="1"/>
        <v/>
      </c>
      <c r="O35" s="78"/>
      <c r="P35" s="113" t="e">
        <f t="shared" si="2"/>
        <v>#VALUE!</v>
      </c>
      <c r="Q35" s="114" t="e">
        <f t="shared" si="0"/>
        <v>#VALUE!</v>
      </c>
    </row>
    <row r="36" spans="1:17" ht="15" customHeight="1" x14ac:dyDescent="0.25">
      <c r="A36" s="2"/>
      <c r="B36" s="4"/>
      <c r="C36" s="3"/>
      <c r="D36" s="81"/>
      <c r="E36" s="1"/>
      <c r="F36" s="3"/>
      <c r="G36" s="104">
        <f>E36*(Taustatiedot!$B$25*((0.00276*Taustatiedot!$B$61*F36)/(0.23*Taustatiedot!$B$25+0.77)))/($D36-Taustatiedot!$B$8)*1000000</f>
        <v>0</v>
      </c>
      <c r="H36" s="1"/>
      <c r="I36" s="3"/>
      <c r="J36" s="104">
        <f>H36*(Taustatiedot!$B$25*((0.00276*Taustatiedot!$B$62*I36)/(0.23*Taustatiedot!$B$25+0.77)))/($D36-Taustatiedot!$B$8)*1000000</f>
        <v>0</v>
      </c>
      <c r="K36" s="1"/>
      <c r="L36" s="3"/>
      <c r="M36" s="104">
        <f>K36*(Taustatiedot!$B$25*((0.00276*Taustatiedot!$B$63*L36)/(0.23*Taustatiedot!$B$25+0.77)))/($D36-Taustatiedot!$B$8)*1000000</f>
        <v>0</v>
      </c>
      <c r="N36" s="99" t="str">
        <f t="shared" si="1"/>
        <v/>
      </c>
      <c r="O36" s="78"/>
      <c r="P36" s="113" t="e">
        <f t="shared" si="2"/>
        <v>#VALUE!</v>
      </c>
      <c r="Q36" s="114" t="e">
        <f t="shared" si="0"/>
        <v>#VALUE!</v>
      </c>
    </row>
    <row r="37" spans="1:17" ht="15" customHeight="1" x14ac:dyDescent="0.25">
      <c r="A37" s="2"/>
      <c r="B37" s="4"/>
      <c r="C37" s="3"/>
      <c r="D37" s="81"/>
      <c r="E37" s="1"/>
      <c r="F37" s="3"/>
      <c r="G37" s="104">
        <f>E37*(Taustatiedot!$B$25*((0.00276*Taustatiedot!$B$61*F37)/(0.23*Taustatiedot!$B$25+0.77)))/($D37-Taustatiedot!$B$8)*1000000</f>
        <v>0</v>
      </c>
      <c r="H37" s="1"/>
      <c r="I37" s="3"/>
      <c r="J37" s="104">
        <f>H37*(Taustatiedot!$B$25*((0.00276*Taustatiedot!$B$62*I37)/(0.23*Taustatiedot!$B$25+0.77)))/($D37-Taustatiedot!$B$8)*1000000</f>
        <v>0</v>
      </c>
      <c r="K37" s="1"/>
      <c r="L37" s="3"/>
      <c r="M37" s="104">
        <f>K37*(Taustatiedot!$B$25*((0.00276*Taustatiedot!$B$63*L37)/(0.23*Taustatiedot!$B$25+0.77)))/($D37-Taustatiedot!$B$8)*1000000</f>
        <v>0</v>
      </c>
      <c r="N37" s="99" t="str">
        <f t="shared" si="1"/>
        <v/>
      </c>
      <c r="O37" s="78"/>
      <c r="P37" s="113" t="e">
        <f t="shared" si="2"/>
        <v>#VALUE!</v>
      </c>
      <c r="Q37" s="114" t="e">
        <f t="shared" si="0"/>
        <v>#VALUE!</v>
      </c>
    </row>
    <row r="38" spans="1:17" ht="15" customHeight="1" x14ac:dyDescent="0.25">
      <c r="A38" s="2"/>
      <c r="B38" s="4"/>
      <c r="C38" s="3"/>
      <c r="D38" s="81"/>
      <c r="E38" s="1"/>
      <c r="F38" s="3"/>
      <c r="G38" s="104">
        <f>E38*(Taustatiedot!$B$25*((0.00276*Taustatiedot!$B$61*F38)/(0.23*Taustatiedot!$B$25+0.77)))/($D38-Taustatiedot!$B$8)*1000000</f>
        <v>0</v>
      </c>
      <c r="H38" s="1"/>
      <c r="I38" s="3"/>
      <c r="J38" s="104">
        <f>H38*(Taustatiedot!$B$25*((0.00276*Taustatiedot!$B$62*I38)/(0.23*Taustatiedot!$B$25+0.77)))/($D38-Taustatiedot!$B$8)*1000000</f>
        <v>0</v>
      </c>
      <c r="K38" s="1"/>
      <c r="L38" s="3"/>
      <c r="M38" s="104">
        <f>K38*(Taustatiedot!$B$25*((0.00276*Taustatiedot!$B$63*L38)/(0.23*Taustatiedot!$B$25+0.77)))/($D38-Taustatiedot!$B$8)*1000000</f>
        <v>0</v>
      </c>
      <c r="N38" s="99" t="str">
        <f t="shared" si="1"/>
        <v/>
      </c>
      <c r="O38" s="78"/>
      <c r="P38" s="113" t="e">
        <f t="shared" si="2"/>
        <v>#VALUE!</v>
      </c>
      <c r="Q38" s="114" t="e">
        <f t="shared" si="0"/>
        <v>#VALUE!</v>
      </c>
    </row>
    <row r="39" spans="1:17" ht="15" customHeight="1" x14ac:dyDescent="0.25">
      <c r="A39" s="2"/>
      <c r="B39" s="4"/>
      <c r="C39" s="3"/>
      <c r="D39" s="81"/>
      <c r="E39" s="1"/>
      <c r="F39" s="3"/>
      <c r="G39" s="104">
        <f>E39*(Taustatiedot!$B$25*((0.00276*Taustatiedot!$B$61*F39)/(0.23*Taustatiedot!$B$25+0.77)))/($D39-Taustatiedot!$B$8)*1000000</f>
        <v>0</v>
      </c>
      <c r="H39" s="1"/>
      <c r="I39" s="3"/>
      <c r="J39" s="104">
        <f>H39*(Taustatiedot!$B$25*((0.00276*Taustatiedot!$B$62*I39)/(0.23*Taustatiedot!$B$25+0.77)))/($D39-Taustatiedot!$B$8)*1000000</f>
        <v>0</v>
      </c>
      <c r="K39" s="1"/>
      <c r="L39" s="3"/>
      <c r="M39" s="104">
        <f>K39*(Taustatiedot!$B$25*((0.00276*Taustatiedot!$B$63*L39)/(0.23*Taustatiedot!$B$25+0.77)))/($D39-Taustatiedot!$B$8)*1000000</f>
        <v>0</v>
      </c>
      <c r="N39" s="99" t="str">
        <f t="shared" si="1"/>
        <v/>
      </c>
      <c r="O39" s="78"/>
      <c r="P39" s="113" t="e">
        <f t="shared" si="2"/>
        <v>#VALUE!</v>
      </c>
      <c r="Q39" s="114" t="e">
        <f t="shared" si="0"/>
        <v>#VALUE!</v>
      </c>
    </row>
    <row r="40" spans="1:17" ht="15" customHeight="1" x14ac:dyDescent="0.25">
      <c r="A40" s="2"/>
      <c r="B40" s="4"/>
      <c r="C40" s="3"/>
      <c r="D40" s="81"/>
      <c r="E40" s="1"/>
      <c r="F40" s="3"/>
      <c r="G40" s="104">
        <f>E40*(Taustatiedot!$B$25*((0.00276*Taustatiedot!$B$61*F40)/(0.23*Taustatiedot!$B$25+0.77)))/($D40-Taustatiedot!$B$8)*1000000</f>
        <v>0</v>
      </c>
      <c r="H40" s="1"/>
      <c r="I40" s="3"/>
      <c r="J40" s="104">
        <f>H40*(Taustatiedot!$B$25*((0.00276*Taustatiedot!$B$62*I40)/(0.23*Taustatiedot!$B$25+0.77)))/($D40-Taustatiedot!$B$8)*1000000</f>
        <v>0</v>
      </c>
      <c r="K40" s="1"/>
      <c r="L40" s="3"/>
      <c r="M40" s="104">
        <f>K40*(Taustatiedot!$B$25*((0.00276*Taustatiedot!$B$63*L40)/(0.23*Taustatiedot!$B$25+0.77)))/($D40-Taustatiedot!$B$8)*1000000</f>
        <v>0</v>
      </c>
      <c r="N40" s="99" t="str">
        <f t="shared" si="1"/>
        <v/>
      </c>
      <c r="O40" s="78"/>
      <c r="P40" s="113" t="e">
        <f t="shared" si="2"/>
        <v>#VALUE!</v>
      </c>
      <c r="Q40" s="114" t="e">
        <f t="shared" si="0"/>
        <v>#VALUE!</v>
      </c>
    </row>
    <row r="41" spans="1:17" ht="15" customHeight="1" x14ac:dyDescent="0.25">
      <c r="A41" s="2"/>
      <c r="B41" s="4"/>
      <c r="C41" s="3"/>
      <c r="D41" s="81"/>
      <c r="E41" s="1"/>
      <c r="F41" s="3"/>
      <c r="G41" s="104">
        <f>E41*(Taustatiedot!$B$25*((0.00276*Taustatiedot!$B$61*F41)/(0.23*Taustatiedot!$B$25+0.77)))/($D41-Taustatiedot!$B$8)*1000000</f>
        <v>0</v>
      </c>
      <c r="H41" s="1"/>
      <c r="I41" s="3"/>
      <c r="J41" s="104">
        <f>H41*(Taustatiedot!$B$25*((0.00276*Taustatiedot!$B$62*I41)/(0.23*Taustatiedot!$B$25+0.77)))/($D41-Taustatiedot!$B$8)*1000000</f>
        <v>0</v>
      </c>
      <c r="K41" s="1"/>
      <c r="L41" s="3"/>
      <c r="M41" s="104">
        <f>K41*(Taustatiedot!$B$25*((0.00276*Taustatiedot!$B$63*L41)/(0.23*Taustatiedot!$B$25+0.77)))/($D41-Taustatiedot!$B$8)*1000000</f>
        <v>0</v>
      </c>
      <c r="N41" s="99" t="str">
        <f t="shared" si="1"/>
        <v/>
      </c>
      <c r="O41" s="78"/>
      <c r="P41" s="113" t="e">
        <f t="shared" si="2"/>
        <v>#VALUE!</v>
      </c>
      <c r="Q41" s="114" t="e">
        <f t="shared" si="0"/>
        <v>#VALUE!</v>
      </c>
    </row>
    <row r="42" spans="1:17" ht="15" customHeight="1" x14ac:dyDescent="0.25">
      <c r="A42" s="2"/>
      <c r="B42" s="4"/>
      <c r="C42" s="3"/>
      <c r="D42" s="81"/>
      <c r="E42" s="1"/>
      <c r="F42" s="3"/>
      <c r="G42" s="104">
        <f>E42*(Taustatiedot!$B$25*((0.00276*Taustatiedot!$B$61*F42)/(0.23*Taustatiedot!$B$25+0.77)))/($D42-Taustatiedot!$B$8)*1000000</f>
        <v>0</v>
      </c>
      <c r="H42" s="1"/>
      <c r="I42" s="3"/>
      <c r="J42" s="104">
        <f>H42*(Taustatiedot!$B$25*((0.00276*Taustatiedot!$B$62*I42)/(0.23*Taustatiedot!$B$25+0.77)))/($D42-Taustatiedot!$B$8)*1000000</f>
        <v>0</v>
      </c>
      <c r="K42" s="1"/>
      <c r="L42" s="3"/>
      <c r="M42" s="104">
        <f>K42*(Taustatiedot!$B$25*((0.00276*Taustatiedot!$B$63*L42)/(0.23*Taustatiedot!$B$25+0.77)))/($D42-Taustatiedot!$B$8)*1000000</f>
        <v>0</v>
      </c>
      <c r="N42" s="99" t="str">
        <f t="shared" si="1"/>
        <v/>
      </c>
      <c r="O42" s="78"/>
      <c r="P42" s="113" t="e">
        <f t="shared" si="2"/>
        <v>#VALUE!</v>
      </c>
      <c r="Q42" s="114" t="e">
        <f t="shared" si="0"/>
        <v>#VALUE!</v>
      </c>
    </row>
    <row r="43" spans="1:17" ht="15" customHeight="1" x14ac:dyDescent="0.25">
      <c r="A43" s="2"/>
      <c r="B43" s="4"/>
      <c r="C43" s="3"/>
      <c r="D43" s="81"/>
      <c r="E43" s="1"/>
      <c r="F43" s="3"/>
      <c r="G43" s="104">
        <f>E43*(Taustatiedot!$B$25*((0.00276*Taustatiedot!$B$61*F43)/(0.23*Taustatiedot!$B$25+0.77)))/($D43-Taustatiedot!$B$8)*1000000</f>
        <v>0</v>
      </c>
      <c r="H43" s="1"/>
      <c r="I43" s="3"/>
      <c r="J43" s="104">
        <f>H43*(Taustatiedot!$B$25*((0.00276*Taustatiedot!$B$62*I43)/(0.23*Taustatiedot!$B$25+0.77)))/($D43-Taustatiedot!$B$8)*1000000</f>
        <v>0</v>
      </c>
      <c r="K43" s="1"/>
      <c r="L43" s="3"/>
      <c r="M43" s="104">
        <f>K43*(Taustatiedot!$B$25*((0.00276*Taustatiedot!$B$63*L43)/(0.23*Taustatiedot!$B$25+0.77)))/($D43-Taustatiedot!$B$8)*1000000</f>
        <v>0</v>
      </c>
      <c r="N43" s="99" t="str">
        <f t="shared" si="1"/>
        <v/>
      </c>
      <c r="O43" s="78"/>
      <c r="P43" s="113" t="e">
        <f t="shared" si="2"/>
        <v>#VALUE!</v>
      </c>
      <c r="Q43" s="114" t="e">
        <f t="shared" si="0"/>
        <v>#VALUE!</v>
      </c>
    </row>
    <row r="44" spans="1:17" ht="15" customHeight="1" x14ac:dyDescent="0.25">
      <c r="A44" s="2"/>
      <c r="B44" s="4"/>
      <c r="C44" s="3"/>
      <c r="D44" s="81"/>
      <c r="E44" s="1"/>
      <c r="F44" s="3"/>
      <c r="G44" s="104">
        <f>E44*(Taustatiedot!$B$25*((0.00276*Taustatiedot!$B$61*F44)/(0.23*Taustatiedot!$B$25+0.77)))/($D44-Taustatiedot!$B$8)*1000000</f>
        <v>0</v>
      </c>
      <c r="H44" s="1"/>
      <c r="I44" s="3"/>
      <c r="J44" s="104">
        <f>H44*(Taustatiedot!$B$25*((0.00276*Taustatiedot!$B$62*I44)/(0.23*Taustatiedot!$B$25+0.77)))/($D44-Taustatiedot!$B$8)*1000000</f>
        <v>0</v>
      </c>
      <c r="K44" s="1"/>
      <c r="L44" s="3"/>
      <c r="M44" s="104">
        <f>K44*(Taustatiedot!$B$25*((0.00276*Taustatiedot!$B$63*L44)/(0.23*Taustatiedot!$B$25+0.77)))/($D44-Taustatiedot!$B$8)*1000000</f>
        <v>0</v>
      </c>
      <c r="N44" s="99" t="str">
        <f t="shared" si="1"/>
        <v/>
      </c>
      <c r="O44" s="78"/>
      <c r="P44" s="113" t="e">
        <f t="shared" si="2"/>
        <v>#VALUE!</v>
      </c>
      <c r="Q44" s="114" t="e">
        <f t="shared" si="0"/>
        <v>#VALUE!</v>
      </c>
    </row>
    <row r="45" spans="1:17" ht="15" customHeight="1" x14ac:dyDescent="0.25">
      <c r="A45" s="2"/>
      <c r="B45" s="4"/>
      <c r="C45" s="3"/>
      <c r="D45" s="81"/>
      <c r="E45" s="1"/>
      <c r="F45" s="3"/>
      <c r="G45" s="104">
        <f>E45*(Taustatiedot!$B$25*((0.00276*Taustatiedot!$B$61*F45)/(0.23*Taustatiedot!$B$25+0.77)))/($D45-Taustatiedot!$B$8)*1000000</f>
        <v>0</v>
      </c>
      <c r="H45" s="1"/>
      <c r="I45" s="3"/>
      <c r="J45" s="104">
        <f>H45*(Taustatiedot!$B$25*((0.00276*Taustatiedot!$B$62*I45)/(0.23*Taustatiedot!$B$25+0.77)))/($D45-Taustatiedot!$B$8)*1000000</f>
        <v>0</v>
      </c>
      <c r="K45" s="1"/>
      <c r="L45" s="3"/>
      <c r="M45" s="104">
        <f>K45*(Taustatiedot!$B$25*((0.00276*Taustatiedot!$B$63*L45)/(0.23*Taustatiedot!$B$25+0.77)))/($D45-Taustatiedot!$B$8)*1000000</f>
        <v>0</v>
      </c>
      <c r="N45" s="99" t="str">
        <f t="shared" si="1"/>
        <v/>
      </c>
      <c r="O45" s="78"/>
      <c r="P45" s="113" t="e">
        <f t="shared" si="2"/>
        <v>#VALUE!</v>
      </c>
      <c r="Q45" s="114" t="e">
        <f t="shared" si="0"/>
        <v>#VALUE!</v>
      </c>
    </row>
    <row r="46" spans="1:17" ht="15" customHeight="1" x14ac:dyDescent="0.25">
      <c r="A46" s="2"/>
      <c r="B46" s="4"/>
      <c r="C46" s="3"/>
      <c r="D46" s="81"/>
      <c r="E46" s="1"/>
      <c r="F46" s="3"/>
      <c r="G46" s="104">
        <f>E46*(Taustatiedot!$B$25*((0.00276*Taustatiedot!$B$61*F46)/(0.23*Taustatiedot!$B$25+0.77)))/($D46-Taustatiedot!$B$8)*1000000</f>
        <v>0</v>
      </c>
      <c r="H46" s="1"/>
      <c r="I46" s="3"/>
      <c r="J46" s="104">
        <f>H46*(Taustatiedot!$B$25*((0.00276*Taustatiedot!$B$62*I46)/(0.23*Taustatiedot!$B$25+0.77)))/($D46-Taustatiedot!$B$8)*1000000</f>
        <v>0</v>
      </c>
      <c r="K46" s="1"/>
      <c r="L46" s="3"/>
      <c r="M46" s="104">
        <f>K46*(Taustatiedot!$B$25*((0.00276*Taustatiedot!$B$63*L46)/(0.23*Taustatiedot!$B$25+0.77)))/($D46-Taustatiedot!$B$8)*1000000</f>
        <v>0</v>
      </c>
      <c r="N46" s="99" t="str">
        <f t="shared" si="1"/>
        <v/>
      </c>
      <c r="O46" s="78"/>
      <c r="P46" s="113" t="e">
        <f t="shared" si="2"/>
        <v>#VALUE!</v>
      </c>
      <c r="Q46" s="114" t="e">
        <f t="shared" si="0"/>
        <v>#VALUE!</v>
      </c>
    </row>
    <row r="47" spans="1:17" ht="15" customHeight="1" x14ac:dyDescent="0.25">
      <c r="A47" s="2"/>
      <c r="B47" s="4"/>
      <c r="C47" s="3"/>
      <c r="D47" s="81"/>
      <c r="E47" s="1"/>
      <c r="F47" s="3"/>
      <c r="G47" s="104">
        <f>E47*(Taustatiedot!$B$25*((0.00276*Taustatiedot!$B$61*F47)/(0.23*Taustatiedot!$B$25+0.77)))/($D47-Taustatiedot!$B$8)*1000000</f>
        <v>0</v>
      </c>
      <c r="H47" s="1"/>
      <c r="I47" s="3"/>
      <c r="J47" s="104">
        <f>H47*(Taustatiedot!$B$25*((0.00276*Taustatiedot!$B$62*I47)/(0.23*Taustatiedot!$B$25+0.77)))/($D47-Taustatiedot!$B$8)*1000000</f>
        <v>0</v>
      </c>
      <c r="K47" s="1"/>
      <c r="L47" s="3"/>
      <c r="M47" s="104">
        <f>K47*(Taustatiedot!$B$25*((0.00276*Taustatiedot!$B$63*L47)/(0.23*Taustatiedot!$B$25+0.77)))/($D47-Taustatiedot!$B$8)*1000000</f>
        <v>0</v>
      </c>
      <c r="N47" s="99" t="str">
        <f t="shared" si="1"/>
        <v/>
      </c>
      <c r="O47" s="78"/>
      <c r="P47" s="113" t="e">
        <f t="shared" si="2"/>
        <v>#VALUE!</v>
      </c>
      <c r="Q47" s="114" t="e">
        <f t="shared" si="0"/>
        <v>#VALUE!</v>
      </c>
    </row>
    <row r="48" spans="1:17" ht="15" customHeight="1" x14ac:dyDescent="0.25">
      <c r="A48" s="2"/>
      <c r="B48" s="4"/>
      <c r="C48" s="3"/>
      <c r="D48" s="81"/>
      <c r="E48" s="1"/>
      <c r="F48" s="3"/>
      <c r="G48" s="104">
        <f>E48*(Taustatiedot!$B$25*((0.00276*Taustatiedot!$B$61*F48)/(0.23*Taustatiedot!$B$25+0.77)))/($D48-Taustatiedot!$B$8)*1000000</f>
        <v>0</v>
      </c>
      <c r="H48" s="1"/>
      <c r="I48" s="3"/>
      <c r="J48" s="104">
        <f>H48*(Taustatiedot!$B$25*((0.00276*Taustatiedot!$B$62*I48)/(0.23*Taustatiedot!$B$25+0.77)))/($D48-Taustatiedot!$B$8)*1000000</f>
        <v>0</v>
      </c>
      <c r="K48" s="1"/>
      <c r="L48" s="3"/>
      <c r="M48" s="104">
        <f>K48*(Taustatiedot!$B$25*((0.00276*Taustatiedot!$B$63*L48)/(0.23*Taustatiedot!$B$25+0.77)))/($D48-Taustatiedot!$B$8)*1000000</f>
        <v>0</v>
      </c>
      <c r="N48" s="99" t="str">
        <f t="shared" si="1"/>
        <v/>
      </c>
      <c r="O48" s="78"/>
      <c r="P48" s="113" t="e">
        <f t="shared" si="2"/>
        <v>#VALUE!</v>
      </c>
      <c r="Q48" s="114" t="e">
        <f t="shared" si="0"/>
        <v>#VALUE!</v>
      </c>
    </row>
    <row r="49" spans="1:17" ht="15" customHeight="1" x14ac:dyDescent="0.25">
      <c r="A49" s="2"/>
      <c r="B49" s="4"/>
      <c r="C49" s="3"/>
      <c r="D49" s="81"/>
      <c r="E49" s="1"/>
      <c r="F49" s="3"/>
      <c r="G49" s="104">
        <f>E49*(Taustatiedot!$B$25*((0.00276*Taustatiedot!$B$61*F49)/(0.23*Taustatiedot!$B$25+0.77)))/($D49-Taustatiedot!$B$8)*1000000</f>
        <v>0</v>
      </c>
      <c r="H49" s="1"/>
      <c r="I49" s="3"/>
      <c r="J49" s="104">
        <f>H49*(Taustatiedot!$B$25*((0.00276*Taustatiedot!$B$62*I49)/(0.23*Taustatiedot!$B$25+0.77)))/($D49-Taustatiedot!$B$8)*1000000</f>
        <v>0</v>
      </c>
      <c r="K49" s="1"/>
      <c r="L49" s="3"/>
      <c r="M49" s="104">
        <f>K49*(Taustatiedot!$B$25*((0.00276*Taustatiedot!$B$63*L49)/(0.23*Taustatiedot!$B$25+0.77)))/($D49-Taustatiedot!$B$8)*1000000</f>
        <v>0</v>
      </c>
      <c r="N49" s="99" t="str">
        <f t="shared" si="1"/>
        <v/>
      </c>
      <c r="O49" s="78"/>
      <c r="P49" s="113" t="e">
        <f t="shared" si="2"/>
        <v>#VALUE!</v>
      </c>
      <c r="Q49" s="114" t="e">
        <f t="shared" si="0"/>
        <v>#VALUE!</v>
      </c>
    </row>
    <row r="50" spans="1:17" ht="15" customHeight="1" x14ac:dyDescent="0.25">
      <c r="A50" s="2"/>
      <c r="B50" s="4"/>
      <c r="C50" s="3"/>
      <c r="D50" s="81"/>
      <c r="E50" s="1"/>
      <c r="F50" s="3"/>
      <c r="G50" s="104">
        <f>E50*(Taustatiedot!$B$25*((0.00276*Taustatiedot!$B$61*F50)/(0.23*Taustatiedot!$B$25+0.77)))/($D50-Taustatiedot!$B$8)*1000000</f>
        <v>0</v>
      </c>
      <c r="H50" s="1"/>
      <c r="I50" s="3"/>
      <c r="J50" s="104">
        <f>H50*(Taustatiedot!$B$25*((0.00276*Taustatiedot!$B$62*I50)/(0.23*Taustatiedot!$B$25+0.77)))/($D50-Taustatiedot!$B$8)*1000000</f>
        <v>0</v>
      </c>
      <c r="K50" s="1"/>
      <c r="L50" s="3"/>
      <c r="M50" s="104">
        <f>K50*(Taustatiedot!$B$25*((0.00276*Taustatiedot!$B$63*L50)/(0.23*Taustatiedot!$B$25+0.77)))/($D50-Taustatiedot!$B$8)*1000000</f>
        <v>0</v>
      </c>
      <c r="N50" s="99" t="str">
        <f t="shared" si="1"/>
        <v/>
      </c>
      <c r="O50" s="78"/>
      <c r="P50" s="113" t="e">
        <f t="shared" si="2"/>
        <v>#VALUE!</v>
      </c>
      <c r="Q50" s="114" t="e">
        <f t="shared" si="0"/>
        <v>#VALUE!</v>
      </c>
    </row>
    <row r="51" spans="1:17" ht="15" customHeight="1" x14ac:dyDescent="0.25">
      <c r="A51" s="2"/>
      <c r="B51" s="4"/>
      <c r="C51" s="3"/>
      <c r="D51" s="81"/>
      <c r="E51" s="1"/>
      <c r="F51" s="3"/>
      <c r="G51" s="104">
        <f>E51*(Taustatiedot!$B$25*((0.00276*Taustatiedot!$B$61*F51)/(0.23*Taustatiedot!$B$25+0.77)))/($D51-Taustatiedot!$B$8)*1000000</f>
        <v>0</v>
      </c>
      <c r="H51" s="1"/>
      <c r="I51" s="3"/>
      <c r="J51" s="104">
        <f>H51*(Taustatiedot!$B$25*((0.00276*Taustatiedot!$B$62*I51)/(0.23*Taustatiedot!$B$25+0.77)))/($D51-Taustatiedot!$B$8)*1000000</f>
        <v>0</v>
      </c>
      <c r="K51" s="1"/>
      <c r="L51" s="3"/>
      <c r="M51" s="104">
        <f>K51*(Taustatiedot!$B$25*((0.00276*Taustatiedot!$B$63*L51)/(0.23*Taustatiedot!$B$25+0.77)))/($D51-Taustatiedot!$B$8)*1000000</f>
        <v>0</v>
      </c>
      <c r="N51" s="99" t="str">
        <f t="shared" si="1"/>
        <v/>
      </c>
      <c r="O51" s="78"/>
      <c r="P51" s="113" t="e">
        <f t="shared" si="2"/>
        <v>#VALUE!</v>
      </c>
      <c r="Q51" s="114" t="e">
        <f t="shared" si="0"/>
        <v>#VALUE!</v>
      </c>
    </row>
    <row r="52" spans="1:17" ht="15" customHeight="1" x14ac:dyDescent="0.25">
      <c r="A52" s="2"/>
      <c r="B52" s="4"/>
      <c r="C52" s="3"/>
      <c r="D52" s="81"/>
      <c r="E52" s="1"/>
      <c r="F52" s="3"/>
      <c r="G52" s="104">
        <f>E52*(Taustatiedot!$B$25*((0.00276*Taustatiedot!$B$61*F52)/(0.23*Taustatiedot!$B$25+0.77)))/($D52-Taustatiedot!$B$8)*1000000</f>
        <v>0</v>
      </c>
      <c r="H52" s="1"/>
      <c r="I52" s="3"/>
      <c r="J52" s="104">
        <f>H52*(Taustatiedot!$B$25*((0.00276*Taustatiedot!$B$62*I52)/(0.23*Taustatiedot!$B$25+0.77)))/($D52-Taustatiedot!$B$8)*1000000</f>
        <v>0</v>
      </c>
      <c r="K52" s="1"/>
      <c r="L52" s="3"/>
      <c r="M52" s="104">
        <f>K52*(Taustatiedot!$B$25*((0.00276*Taustatiedot!$B$63*L52)/(0.23*Taustatiedot!$B$25+0.77)))/($D52-Taustatiedot!$B$8)*1000000</f>
        <v>0</v>
      </c>
      <c r="N52" s="99" t="str">
        <f t="shared" si="1"/>
        <v/>
      </c>
      <c r="O52" s="78"/>
      <c r="P52" s="113" t="e">
        <f t="shared" si="2"/>
        <v>#VALUE!</v>
      </c>
      <c r="Q52" s="114" t="e">
        <f t="shared" si="0"/>
        <v>#VALUE!</v>
      </c>
    </row>
    <row r="53" spans="1:17" ht="15" customHeight="1" x14ac:dyDescent="0.25">
      <c r="A53" s="2"/>
      <c r="B53" s="4"/>
      <c r="C53" s="3"/>
      <c r="D53" s="81"/>
      <c r="E53" s="1"/>
      <c r="F53" s="3"/>
      <c r="G53" s="104">
        <f>E53*(Taustatiedot!$B$25*((0.00276*Taustatiedot!$B$61*F53)/(0.23*Taustatiedot!$B$25+0.77)))/($D53-Taustatiedot!$B$8)*1000000</f>
        <v>0</v>
      </c>
      <c r="H53" s="1"/>
      <c r="I53" s="3"/>
      <c r="J53" s="104">
        <f>H53*(Taustatiedot!$B$25*((0.00276*Taustatiedot!$B$62*I53)/(0.23*Taustatiedot!$B$25+0.77)))/($D53-Taustatiedot!$B$8)*1000000</f>
        <v>0</v>
      </c>
      <c r="K53" s="1"/>
      <c r="L53" s="3"/>
      <c r="M53" s="104">
        <f>K53*(Taustatiedot!$B$25*((0.00276*Taustatiedot!$B$63*L53)/(0.23*Taustatiedot!$B$25+0.77)))/($D53-Taustatiedot!$B$8)*1000000</f>
        <v>0</v>
      </c>
      <c r="N53" s="99" t="str">
        <f t="shared" si="1"/>
        <v/>
      </c>
      <c r="O53" s="78"/>
      <c r="P53" s="113" t="e">
        <f t="shared" si="2"/>
        <v>#VALUE!</v>
      </c>
      <c r="Q53" s="114" t="e">
        <f t="shared" si="0"/>
        <v>#VALUE!</v>
      </c>
    </row>
    <row r="54" spans="1:17" ht="15" customHeight="1" x14ac:dyDescent="0.25">
      <c r="A54" s="2"/>
      <c r="B54" s="4"/>
      <c r="C54" s="3"/>
      <c r="D54" s="81"/>
      <c r="E54" s="1"/>
      <c r="F54" s="3"/>
      <c r="G54" s="104">
        <f>E54*(Taustatiedot!$B$25*((0.00276*Taustatiedot!$B$61*F54)/(0.23*Taustatiedot!$B$25+0.77)))/($D54-Taustatiedot!$B$8)*1000000</f>
        <v>0</v>
      </c>
      <c r="H54" s="1"/>
      <c r="I54" s="3"/>
      <c r="J54" s="104">
        <f>H54*(Taustatiedot!$B$25*((0.00276*Taustatiedot!$B$62*I54)/(0.23*Taustatiedot!$B$25+0.77)))/($D54-Taustatiedot!$B$8)*1000000</f>
        <v>0</v>
      </c>
      <c r="K54" s="1"/>
      <c r="L54" s="3"/>
      <c r="M54" s="104">
        <f>K54*(Taustatiedot!$B$25*((0.00276*Taustatiedot!$B$63*L54)/(0.23*Taustatiedot!$B$25+0.77)))/($D54-Taustatiedot!$B$8)*1000000</f>
        <v>0</v>
      </c>
      <c r="N54" s="99" t="str">
        <f t="shared" si="1"/>
        <v/>
      </c>
      <c r="O54" s="78"/>
      <c r="P54" s="113" t="e">
        <f t="shared" si="2"/>
        <v>#VALUE!</v>
      </c>
      <c r="Q54" s="114" t="e">
        <f t="shared" si="0"/>
        <v>#VALUE!</v>
      </c>
    </row>
    <row r="55" spans="1:17" ht="15" customHeight="1" x14ac:dyDescent="0.25">
      <c r="A55" s="2"/>
      <c r="B55" s="4"/>
      <c r="C55" s="3"/>
      <c r="D55" s="81"/>
      <c r="E55" s="1"/>
      <c r="F55" s="3"/>
      <c r="G55" s="104">
        <f>E55*(Taustatiedot!$B$25*((0.00276*Taustatiedot!$B$61*F55)/(0.23*Taustatiedot!$B$25+0.77)))/($D55-Taustatiedot!$B$8)*1000000</f>
        <v>0</v>
      </c>
      <c r="H55" s="1"/>
      <c r="I55" s="3"/>
      <c r="J55" s="104">
        <f>H55*(Taustatiedot!$B$25*((0.00276*Taustatiedot!$B$62*I55)/(0.23*Taustatiedot!$B$25+0.77)))/($D55-Taustatiedot!$B$8)*1000000</f>
        <v>0</v>
      </c>
      <c r="K55" s="1"/>
      <c r="L55" s="3"/>
      <c r="M55" s="104">
        <f>K55*(Taustatiedot!$B$25*((0.00276*Taustatiedot!$B$63*L55)/(0.23*Taustatiedot!$B$25+0.77)))/($D55-Taustatiedot!$B$8)*1000000</f>
        <v>0</v>
      </c>
      <c r="N55" s="99" t="str">
        <f t="shared" si="1"/>
        <v/>
      </c>
      <c r="O55" s="78"/>
      <c r="P55" s="113" t="e">
        <f t="shared" si="2"/>
        <v>#VALUE!</v>
      </c>
      <c r="Q55" s="114" t="e">
        <f t="shared" si="0"/>
        <v>#VALUE!</v>
      </c>
    </row>
  </sheetData>
  <sheetProtection password="CF0F" sheet="1" objects="1" scenarios="1" formatCells="0" formatColumns="0" formatRows="0" insertColumns="0" insertHyperlinks="0" deleteColumns="0" deleteRows="0" selectLockedCells="1" sort="0" autoFilter="0" pivotTables="0"/>
  <mergeCells count="6">
    <mergeCell ref="B5:D5"/>
    <mergeCell ref="Q7:Q8"/>
    <mergeCell ref="E7:G7"/>
    <mergeCell ref="H7:J7"/>
    <mergeCell ref="K7:M7"/>
    <mergeCell ref="N7:P7"/>
  </mergeCells>
  <conditionalFormatting sqref="P9:P55">
    <cfRule type="cellIs" dxfId="8" priority="26" operator="greaterThan">
      <formula>0</formula>
    </cfRule>
  </conditionalFormatting>
  <conditionalFormatting sqref="P10">
    <cfRule type="cellIs" dxfId="7" priority="15" operator="greaterThan">
      <formula>0</formula>
    </cfRule>
  </conditionalFormatting>
  <conditionalFormatting sqref="Q10">
    <cfRule type="containsText" dxfId="6" priority="14" operator="containsText" text="Tilan">
      <formula>NOT(ISERROR(SEARCH("Tilan",Q10)))</formula>
    </cfRule>
  </conditionalFormatting>
  <conditionalFormatting sqref="P20:P55">
    <cfRule type="cellIs" dxfId="5" priority="7" operator="greaterThan">
      <formula>0</formula>
    </cfRule>
  </conditionalFormatting>
  <conditionalFormatting sqref="Q9">
    <cfRule type="containsText" dxfId="4" priority="4" operator="containsText" text="Tilan">
      <formula>NOT(ISERROR(SEARCH("Tilan",Q9)))</formula>
    </cfRule>
  </conditionalFormatting>
  <conditionalFormatting sqref="Q11:Q55">
    <cfRule type="containsText" dxfId="3" priority="3" operator="containsText" text="Tilan">
      <formula>NOT(ISERROR(SEARCH("Tilan",Q11)))</formula>
    </cfRule>
  </conditionalFormatting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Taustatiedot!$D$9:$D$11</xm:f>
          </x14:formula1>
          <xm:sqref>D9:D55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zoomScale="115" zoomScaleNormal="115" zoomScaleSheetLayoutView="90" workbookViewId="0">
      <selection activeCell="A4" sqref="A4"/>
    </sheetView>
  </sheetViews>
  <sheetFormatPr defaultColWidth="8.85546875" defaultRowHeight="15" x14ac:dyDescent="0.25"/>
  <cols>
    <col min="1" max="1" width="30.7109375" style="7" customWidth="1"/>
    <col min="2" max="2" width="17.85546875" style="16" customWidth="1"/>
    <col min="3" max="3" width="16.85546875" style="16" bestFit="1" customWidth="1"/>
    <col min="4" max="4" width="29.85546875" style="16" customWidth="1"/>
    <col min="5" max="5" width="19.140625" style="16" customWidth="1"/>
    <col min="6" max="9" width="12.7109375" style="16" customWidth="1"/>
    <col min="10" max="13" width="12.7109375" style="7" customWidth="1"/>
    <col min="14" max="14" width="35.7109375" style="7" customWidth="1"/>
    <col min="15" max="16384" width="8.85546875" style="7"/>
  </cols>
  <sheetData>
    <row r="1" spans="1:12" ht="21" x14ac:dyDescent="0.35">
      <c r="A1" s="8" t="s">
        <v>12</v>
      </c>
      <c r="B1" s="9"/>
      <c r="C1" s="84"/>
      <c r="D1" s="9"/>
      <c r="E1" s="9"/>
      <c r="F1" s="9"/>
      <c r="G1" s="8"/>
      <c r="H1" s="8"/>
      <c r="I1" s="10"/>
      <c r="J1" s="8"/>
      <c r="K1" s="8"/>
    </row>
    <row r="2" spans="1:12" s="18" customFormat="1" ht="13.9" customHeight="1" x14ac:dyDescent="0.2">
      <c r="A2" s="11" t="s">
        <v>118</v>
      </c>
      <c r="B2" s="13"/>
      <c r="C2" s="17"/>
      <c r="D2" s="13"/>
      <c r="E2" s="13"/>
      <c r="F2" s="13"/>
      <c r="G2" s="10"/>
      <c r="H2" s="14"/>
      <c r="I2" s="10"/>
      <c r="J2" s="12"/>
      <c r="K2" s="10"/>
      <c r="L2" s="14"/>
    </row>
    <row r="3" spans="1:12" s="101" customFormat="1" ht="13.9" customHeight="1" x14ac:dyDescent="0.2">
      <c r="A3" s="96"/>
      <c r="B3" s="98"/>
      <c r="C3" s="100"/>
      <c r="D3" s="98"/>
      <c r="E3" s="98"/>
      <c r="F3" s="98"/>
      <c r="G3" s="98"/>
      <c r="H3" s="98"/>
      <c r="I3" s="98"/>
      <c r="J3" s="96"/>
      <c r="K3" s="96"/>
      <c r="L3" s="96"/>
    </row>
    <row r="4" spans="1:12" s="18" customFormat="1" ht="13.9" customHeight="1" x14ac:dyDescent="0.2">
      <c r="B4" s="6"/>
      <c r="C4" s="17"/>
      <c r="D4" s="6"/>
      <c r="E4" s="19"/>
      <c r="F4" s="20"/>
      <c r="G4" s="6"/>
      <c r="H4" s="20"/>
      <c r="I4" s="6"/>
      <c r="J4" s="5"/>
      <c r="K4" s="5"/>
      <c r="L4" s="5"/>
    </row>
    <row r="5" spans="1:12" s="18" customFormat="1" ht="13.9" customHeight="1" x14ac:dyDescent="0.2">
      <c r="A5" s="21" t="s">
        <v>13</v>
      </c>
      <c r="B5" s="6"/>
      <c r="C5" s="17"/>
      <c r="D5" s="6"/>
      <c r="E5" s="19"/>
      <c r="F5" s="20"/>
      <c r="G5" s="6"/>
      <c r="H5" s="20"/>
      <c r="I5" s="6"/>
      <c r="J5" s="5"/>
      <c r="K5" s="5"/>
      <c r="L5" s="5"/>
    </row>
    <row r="6" spans="1:12" s="18" customFormat="1" ht="15.75" customHeight="1" x14ac:dyDescent="0.2">
      <c r="A6" s="22"/>
      <c r="B6" s="17" t="s">
        <v>103</v>
      </c>
      <c r="C6" s="6" t="s">
        <v>104</v>
      </c>
      <c r="D6" s="6"/>
      <c r="F6" s="106"/>
      <c r="G6" s="107"/>
      <c r="H6" s="6"/>
      <c r="I6" s="6"/>
      <c r="J6" s="5"/>
      <c r="K6" s="5"/>
      <c r="L6" s="5"/>
    </row>
    <row r="7" spans="1:12" s="18" customFormat="1" x14ac:dyDescent="0.2">
      <c r="A7" s="23"/>
      <c r="B7" s="17" t="s">
        <v>0</v>
      </c>
      <c r="C7" s="17" t="s">
        <v>11</v>
      </c>
      <c r="D7" s="17"/>
      <c r="I7" s="6"/>
      <c r="J7" s="5"/>
      <c r="K7" s="5"/>
      <c r="L7" s="5"/>
    </row>
    <row r="8" spans="1:12" s="18" customFormat="1" x14ac:dyDescent="0.2">
      <c r="A8" s="24" t="s">
        <v>61</v>
      </c>
      <c r="B8" s="102">
        <v>400</v>
      </c>
      <c r="C8" s="25">
        <f>B8*44.01/24.1</f>
        <v>730.45643153526964</v>
      </c>
      <c r="D8" s="26"/>
      <c r="F8" s="20"/>
      <c r="J8" s="5"/>
      <c r="K8" s="27"/>
      <c r="L8" s="5"/>
    </row>
    <row r="9" spans="1:12" s="18" customFormat="1" ht="28.15" customHeight="1" x14ac:dyDescent="0.2">
      <c r="A9" s="54" t="s">
        <v>116</v>
      </c>
      <c r="B9" s="25">
        <v>800</v>
      </c>
      <c r="C9" s="80">
        <f>B9*44.01/24.1</f>
        <v>1460.9128630705393</v>
      </c>
      <c r="D9" s="105">
        <f>B9+Culko</f>
        <v>1200</v>
      </c>
      <c r="F9" s="20"/>
      <c r="I9" s="20"/>
      <c r="J9" s="5"/>
      <c r="K9" s="5"/>
      <c r="L9" s="5"/>
    </row>
    <row r="10" spans="1:12" s="18" customFormat="1" ht="28.15" customHeight="1" x14ac:dyDescent="0.2">
      <c r="A10" s="54" t="s">
        <v>114</v>
      </c>
      <c r="B10" s="25">
        <v>550</v>
      </c>
      <c r="C10" s="80">
        <f>B10*44.01/24.1</f>
        <v>1004.3775933609958</v>
      </c>
      <c r="D10" s="105">
        <f>B10+Culko</f>
        <v>950</v>
      </c>
      <c r="F10" s="20"/>
      <c r="I10" s="20"/>
      <c r="J10" s="5"/>
      <c r="K10" s="5"/>
      <c r="L10" s="5"/>
    </row>
    <row r="11" spans="1:12" s="18" customFormat="1" ht="28.15" customHeight="1" x14ac:dyDescent="0.2">
      <c r="A11" s="54" t="s">
        <v>115</v>
      </c>
      <c r="B11" s="25">
        <v>350</v>
      </c>
      <c r="C11" s="80">
        <f t="shared" ref="C11" si="0">B11*44.01/24.1</f>
        <v>639.14937759336101</v>
      </c>
      <c r="D11" s="105">
        <f>B11+Culko</f>
        <v>750</v>
      </c>
      <c r="F11" s="20"/>
      <c r="I11" s="20"/>
      <c r="J11" s="5"/>
      <c r="K11" s="5"/>
      <c r="L11" s="5"/>
    </row>
    <row r="12" spans="1:12" s="18" customFormat="1" ht="18" customHeight="1" x14ac:dyDescent="0.2">
      <c r="A12" s="125" t="s">
        <v>84</v>
      </c>
      <c r="B12" s="125"/>
      <c r="C12" s="125"/>
      <c r="D12" s="125"/>
      <c r="F12" s="20"/>
      <c r="I12" s="20"/>
      <c r="J12" s="5"/>
      <c r="K12" s="5"/>
      <c r="L12" s="5"/>
    </row>
    <row r="13" spans="1:12" s="18" customFormat="1" ht="39.75" customHeight="1" x14ac:dyDescent="0.2">
      <c r="A13" s="127" t="s">
        <v>111</v>
      </c>
      <c r="B13" s="127"/>
      <c r="C13" s="127"/>
      <c r="D13" s="127"/>
      <c r="E13" s="19"/>
      <c r="F13" s="20"/>
      <c r="G13" s="6"/>
      <c r="H13" s="20"/>
      <c r="I13" s="28"/>
      <c r="J13" s="5"/>
      <c r="K13" s="5"/>
      <c r="L13" s="5"/>
    </row>
    <row r="14" spans="1:12" s="18" customFormat="1" x14ac:dyDescent="0.2">
      <c r="A14" s="127" t="s">
        <v>113</v>
      </c>
      <c r="B14" s="127"/>
      <c r="C14" s="127"/>
      <c r="D14" s="127"/>
      <c r="E14" s="19"/>
      <c r="F14" s="20"/>
      <c r="G14" s="6"/>
      <c r="H14" s="20"/>
      <c r="I14" s="28"/>
      <c r="J14" s="5"/>
      <c r="K14" s="5"/>
      <c r="L14" s="5"/>
    </row>
    <row r="15" spans="1:12" s="18" customFormat="1" ht="55.5" customHeight="1" x14ac:dyDescent="0.2">
      <c r="A15" s="125" t="s">
        <v>85</v>
      </c>
      <c r="B15" s="125"/>
      <c r="C15" s="125"/>
      <c r="D15" s="125"/>
      <c r="E15" s="19"/>
      <c r="F15" s="20"/>
      <c r="G15" s="6"/>
      <c r="H15" s="20"/>
      <c r="I15" s="28"/>
      <c r="J15" s="5"/>
      <c r="K15" s="5"/>
      <c r="L15" s="5"/>
    </row>
    <row r="16" spans="1:12" s="18" customFormat="1" ht="55.9" customHeight="1" x14ac:dyDescent="0.2">
      <c r="A16" s="125" t="s">
        <v>86</v>
      </c>
      <c r="B16" s="125"/>
      <c r="C16" s="125"/>
      <c r="D16" s="125"/>
      <c r="E16" s="19"/>
      <c r="F16" s="20"/>
      <c r="G16" s="6"/>
      <c r="H16" s="20"/>
      <c r="I16" s="6"/>
      <c r="J16" s="5"/>
      <c r="K16" s="5"/>
      <c r="L16" s="5"/>
    </row>
    <row r="17" spans="1:12" s="18" customFormat="1" ht="13.9" customHeight="1" x14ac:dyDescent="0.2">
      <c r="B17" s="6"/>
      <c r="C17" s="17"/>
      <c r="D17" s="6"/>
      <c r="E17" s="19"/>
      <c r="F17" s="20"/>
      <c r="G17" s="6"/>
      <c r="H17" s="20"/>
      <c r="I17" s="6"/>
      <c r="J17" s="5"/>
      <c r="K17" s="5"/>
      <c r="L17" s="5"/>
    </row>
    <row r="18" spans="1:12" s="18" customFormat="1" ht="13.9" customHeight="1" x14ac:dyDescent="0.2">
      <c r="A18" s="21" t="s">
        <v>76</v>
      </c>
      <c r="B18" s="6"/>
      <c r="C18" s="17"/>
      <c r="D18" s="6"/>
      <c r="E18" s="19"/>
      <c r="F18" s="20"/>
      <c r="G18" s="6"/>
      <c r="H18" s="20"/>
      <c r="I18" s="6"/>
      <c r="J18" s="5"/>
      <c r="K18" s="5"/>
      <c r="L18" s="5"/>
    </row>
    <row r="19" spans="1:12" s="18" customFormat="1" ht="13.9" customHeight="1" x14ac:dyDescent="0.2">
      <c r="A19" s="28" t="s">
        <v>77</v>
      </c>
      <c r="B19" s="6"/>
      <c r="C19" s="17"/>
      <c r="D19" s="6"/>
      <c r="E19" s="19"/>
      <c r="F19" s="20"/>
      <c r="G19" s="6"/>
      <c r="H19" s="20"/>
      <c r="I19" s="6"/>
      <c r="J19" s="5"/>
      <c r="K19" s="5"/>
      <c r="L19" s="5"/>
    </row>
    <row r="20" spans="1:12" s="18" customFormat="1" ht="13.9" customHeight="1" x14ac:dyDescent="0.2">
      <c r="A20" s="29" t="s">
        <v>14</v>
      </c>
      <c r="B20" s="6"/>
      <c r="C20" s="17"/>
      <c r="D20" s="6"/>
      <c r="E20" s="19"/>
      <c r="F20" s="20"/>
      <c r="G20" s="6"/>
      <c r="H20" s="20"/>
      <c r="I20" s="6"/>
      <c r="J20" s="5"/>
      <c r="K20" s="5"/>
      <c r="L20" s="5"/>
    </row>
    <row r="21" spans="1:12" s="18" customFormat="1" ht="13.9" customHeight="1" x14ac:dyDescent="0.2">
      <c r="A21" s="29" t="s">
        <v>15</v>
      </c>
      <c r="B21" s="6"/>
      <c r="C21" s="17"/>
      <c r="D21" s="6"/>
      <c r="E21" s="19"/>
      <c r="F21" s="20"/>
      <c r="G21" s="6"/>
      <c r="H21" s="20"/>
      <c r="I21" s="6"/>
      <c r="J21" s="5"/>
      <c r="K21" s="5"/>
      <c r="L21" s="5"/>
    </row>
    <row r="22" spans="1:12" s="18" customFormat="1" ht="13.9" customHeight="1" x14ac:dyDescent="0.2">
      <c r="A22" s="29" t="s">
        <v>16</v>
      </c>
      <c r="B22" s="6"/>
      <c r="C22" s="17"/>
      <c r="D22" s="6"/>
      <c r="E22" s="19"/>
      <c r="F22" s="20"/>
      <c r="G22" s="20"/>
      <c r="H22" s="20"/>
      <c r="I22" s="6"/>
      <c r="J22" s="5"/>
      <c r="K22" s="5"/>
      <c r="L22" s="5"/>
    </row>
    <row r="23" spans="1:12" s="18" customFormat="1" ht="13.9" customHeight="1" x14ac:dyDescent="0.2">
      <c r="A23" s="28"/>
      <c r="B23" s="6"/>
      <c r="C23" s="17"/>
      <c r="D23" s="6"/>
      <c r="E23" s="19"/>
      <c r="F23" s="20"/>
      <c r="G23" s="6"/>
      <c r="H23" s="20"/>
      <c r="I23" s="6"/>
      <c r="J23" s="5"/>
      <c r="K23" s="5"/>
      <c r="L23" s="5"/>
    </row>
    <row r="24" spans="1:12" s="18" customFormat="1" ht="13.9" customHeight="1" x14ac:dyDescent="0.2">
      <c r="A24" s="30" t="s">
        <v>18</v>
      </c>
      <c r="B24" s="6"/>
      <c r="C24" s="17"/>
      <c r="D24" s="6"/>
      <c r="E24" s="19"/>
      <c r="F24" s="20"/>
      <c r="G24" s="6"/>
      <c r="H24" s="20"/>
      <c r="I24" s="6"/>
      <c r="J24" s="5"/>
      <c r="K24" s="5"/>
      <c r="L24" s="5"/>
    </row>
    <row r="25" spans="1:12" s="18" customFormat="1" ht="13.9" customHeight="1" x14ac:dyDescent="0.2">
      <c r="A25" s="31" t="s">
        <v>102</v>
      </c>
      <c r="B25" s="32">
        <v>0.83</v>
      </c>
      <c r="C25" s="17"/>
      <c r="D25" s="6"/>
      <c r="E25" s="19"/>
      <c r="F25" s="20"/>
      <c r="G25" s="6"/>
      <c r="H25" s="20"/>
      <c r="I25" s="6"/>
      <c r="J25" s="5"/>
      <c r="K25" s="5"/>
      <c r="L25" s="5"/>
    </row>
    <row r="26" spans="1:12" s="18" customFormat="1" ht="42" customHeight="1" x14ac:dyDescent="0.2">
      <c r="A26" s="125" t="s">
        <v>87</v>
      </c>
      <c r="B26" s="125"/>
      <c r="C26" s="125"/>
      <c r="D26" s="125"/>
      <c r="E26" s="19"/>
      <c r="F26" s="20"/>
      <c r="G26" s="6"/>
      <c r="H26" s="20"/>
      <c r="I26" s="6"/>
      <c r="J26" s="5"/>
      <c r="K26" s="5"/>
      <c r="L26" s="5"/>
    </row>
    <row r="27" spans="1:12" s="18" customFormat="1" ht="13.9" customHeight="1" x14ac:dyDescent="0.2">
      <c r="A27" s="5"/>
      <c r="B27" s="6"/>
      <c r="C27" s="17"/>
      <c r="D27" s="6"/>
      <c r="E27" s="19"/>
      <c r="F27" s="20"/>
      <c r="G27" s="6"/>
      <c r="H27" s="20"/>
      <c r="I27" s="6"/>
      <c r="J27" s="5"/>
      <c r="K27" s="5"/>
      <c r="L27" s="5"/>
    </row>
    <row r="28" spans="1:12" s="18" customFormat="1" ht="13.9" customHeight="1" x14ac:dyDescent="0.2">
      <c r="A28" s="30" t="s">
        <v>19</v>
      </c>
      <c r="B28" s="6"/>
      <c r="C28" s="17"/>
      <c r="D28" s="6"/>
      <c r="E28" s="19"/>
      <c r="F28" s="20"/>
      <c r="G28" s="6"/>
      <c r="H28" s="20"/>
      <c r="I28" s="6"/>
      <c r="J28" s="5"/>
      <c r="K28" s="5"/>
      <c r="L28" s="5"/>
    </row>
    <row r="29" spans="1:12" s="18" customFormat="1" ht="13.9" customHeight="1" x14ac:dyDescent="0.2">
      <c r="A29" s="18" t="s">
        <v>7</v>
      </c>
      <c r="B29" s="20" t="s">
        <v>90</v>
      </c>
      <c r="C29" s="17"/>
      <c r="D29" s="17"/>
      <c r="E29" s="19"/>
      <c r="F29" s="20"/>
      <c r="G29" s="6"/>
      <c r="H29" s="20"/>
      <c r="I29" s="6"/>
      <c r="J29" s="5"/>
      <c r="K29" s="5"/>
      <c r="L29" s="5"/>
    </row>
    <row r="30" spans="1:12" s="18" customFormat="1" ht="13.9" customHeight="1" x14ac:dyDescent="0.2">
      <c r="A30" s="33" t="s">
        <v>8</v>
      </c>
      <c r="B30" s="34">
        <v>0.8</v>
      </c>
      <c r="C30" s="55" t="s">
        <v>63</v>
      </c>
      <c r="D30" s="5"/>
      <c r="E30" s="41"/>
      <c r="F30" s="20"/>
      <c r="G30" s="6"/>
      <c r="H30" s="20"/>
      <c r="I30" s="6"/>
      <c r="J30" s="5"/>
      <c r="K30" s="5"/>
      <c r="L30" s="5"/>
    </row>
    <row r="31" spans="1:12" s="18" customFormat="1" ht="13.9" customHeight="1" x14ac:dyDescent="0.2">
      <c r="A31" s="33" t="s">
        <v>9</v>
      </c>
      <c r="B31" s="34">
        <v>1</v>
      </c>
      <c r="C31" s="55" t="s">
        <v>63</v>
      </c>
      <c r="D31" s="5"/>
      <c r="E31" s="41"/>
      <c r="F31" s="20"/>
      <c r="G31" s="6"/>
      <c r="H31" s="20"/>
      <c r="I31" s="6"/>
      <c r="J31" s="5"/>
      <c r="K31" s="5"/>
      <c r="L31" s="5"/>
    </row>
    <row r="32" spans="1:12" s="18" customFormat="1" ht="13.9" customHeight="1" x14ac:dyDescent="0.2">
      <c r="A32" s="33" t="s">
        <v>10</v>
      </c>
      <c r="B32" s="34">
        <v>1.2</v>
      </c>
      <c r="C32" s="55" t="s">
        <v>63</v>
      </c>
      <c r="D32" s="5"/>
      <c r="E32" s="41"/>
      <c r="F32" s="20"/>
      <c r="G32" s="6"/>
      <c r="H32" s="20"/>
      <c r="I32" s="6"/>
      <c r="J32" s="5"/>
      <c r="K32" s="5"/>
      <c r="L32" s="5"/>
    </row>
    <row r="33" spans="1:12" s="18" customFormat="1" ht="13.9" customHeight="1" x14ac:dyDescent="0.2">
      <c r="A33" s="33" t="s">
        <v>21</v>
      </c>
      <c r="B33" s="34">
        <v>1.6</v>
      </c>
      <c r="C33" s="55" t="s">
        <v>63</v>
      </c>
      <c r="D33" s="5"/>
      <c r="E33" s="41"/>
      <c r="F33" s="20"/>
      <c r="G33" s="6"/>
      <c r="H33" s="20"/>
      <c r="I33" s="6"/>
      <c r="J33" s="5"/>
      <c r="K33" s="5"/>
      <c r="L33" s="5"/>
    </row>
    <row r="34" spans="1:12" s="18" customFormat="1" ht="13.9" customHeight="1" x14ac:dyDescent="0.2">
      <c r="A34" s="35" t="s">
        <v>22</v>
      </c>
      <c r="B34" s="34">
        <v>2</v>
      </c>
      <c r="C34" s="55" t="s">
        <v>63</v>
      </c>
      <c r="D34" s="5"/>
      <c r="E34" s="41"/>
      <c r="F34" s="20"/>
      <c r="G34" s="6"/>
      <c r="H34" s="20"/>
      <c r="I34" s="6"/>
      <c r="J34" s="5"/>
      <c r="K34" s="5"/>
      <c r="L34" s="5"/>
    </row>
    <row r="35" spans="1:12" s="18" customFormat="1" ht="13.9" customHeight="1" x14ac:dyDescent="0.2">
      <c r="A35" s="35" t="s">
        <v>106</v>
      </c>
      <c r="B35" s="34">
        <v>3</v>
      </c>
      <c r="C35" s="55" t="s">
        <v>63</v>
      </c>
      <c r="D35" s="5"/>
      <c r="E35" s="41"/>
      <c r="F35" s="20"/>
      <c r="G35" s="6"/>
      <c r="H35" s="20"/>
      <c r="I35" s="6"/>
      <c r="J35" s="5"/>
      <c r="K35" s="5"/>
      <c r="L35" s="5"/>
    </row>
    <row r="36" spans="1:12" s="18" customFormat="1" ht="13.9" customHeight="1" x14ac:dyDescent="0.2">
      <c r="A36" s="35" t="s">
        <v>107</v>
      </c>
      <c r="B36" s="34">
        <v>4</v>
      </c>
      <c r="C36" s="55" t="s">
        <v>63</v>
      </c>
      <c r="D36" s="5"/>
      <c r="E36" s="41"/>
      <c r="F36" s="20"/>
      <c r="G36" s="6"/>
      <c r="H36" s="20"/>
      <c r="I36" s="6"/>
      <c r="J36" s="5"/>
      <c r="K36" s="5"/>
      <c r="L36" s="5"/>
    </row>
    <row r="37" spans="1:12" s="18" customFormat="1" ht="13.9" customHeight="1" x14ac:dyDescent="0.2">
      <c r="A37" s="35" t="s">
        <v>23</v>
      </c>
      <c r="B37" s="36">
        <v>6</v>
      </c>
      <c r="C37" s="55" t="s">
        <v>63</v>
      </c>
      <c r="D37" s="5"/>
      <c r="E37" s="41"/>
      <c r="F37" s="20"/>
      <c r="G37" s="6"/>
      <c r="H37" s="20"/>
      <c r="I37" s="6"/>
      <c r="J37" s="5"/>
      <c r="K37" s="5"/>
      <c r="L37" s="5"/>
    </row>
    <row r="38" spans="1:12" s="18" customFormat="1" ht="13.9" customHeight="1" x14ac:dyDescent="0.2">
      <c r="A38" s="33" t="s">
        <v>20</v>
      </c>
      <c r="B38" s="34">
        <v>1.2</v>
      </c>
      <c r="C38" s="55" t="s">
        <v>63</v>
      </c>
      <c r="D38" s="5"/>
      <c r="E38" s="41"/>
      <c r="F38" s="20"/>
      <c r="G38" s="6"/>
      <c r="H38" s="20"/>
      <c r="I38" s="6"/>
      <c r="J38" s="5"/>
      <c r="K38" s="5"/>
      <c r="L38" s="5"/>
    </row>
    <row r="39" spans="1:12" s="18" customFormat="1" ht="13.9" customHeight="1" x14ac:dyDescent="0.2">
      <c r="A39" s="33" t="s">
        <v>105</v>
      </c>
      <c r="B39" s="34">
        <v>1.8</v>
      </c>
      <c r="C39" s="55" t="s">
        <v>63</v>
      </c>
      <c r="D39" s="5"/>
      <c r="E39" s="41"/>
      <c r="F39" s="20"/>
      <c r="G39" s="6"/>
      <c r="H39" s="20"/>
      <c r="I39" s="6"/>
      <c r="J39" s="5"/>
      <c r="K39" s="5"/>
      <c r="L39" s="5"/>
    </row>
    <row r="40" spans="1:12" s="18" customFormat="1" ht="13.9" customHeight="1" x14ac:dyDescent="0.2">
      <c r="A40" s="33" t="s">
        <v>108</v>
      </c>
      <c r="B40" s="34">
        <v>1.4</v>
      </c>
      <c r="C40" s="55" t="s">
        <v>63</v>
      </c>
      <c r="D40" s="5"/>
      <c r="E40" s="41"/>
      <c r="F40" s="20"/>
      <c r="G40" s="6"/>
      <c r="H40" s="20"/>
      <c r="I40" s="6"/>
      <c r="J40" s="5"/>
      <c r="K40" s="5"/>
      <c r="L40" s="5"/>
    </row>
    <row r="41" spans="1:12" s="18" customFormat="1" ht="13.9" customHeight="1" x14ac:dyDescent="0.2">
      <c r="A41" s="33" t="s">
        <v>26</v>
      </c>
      <c r="B41" s="36">
        <v>1.6</v>
      </c>
      <c r="C41" s="55" t="s">
        <v>64</v>
      </c>
      <c r="D41" s="87"/>
      <c r="E41" s="85"/>
      <c r="F41" s="20"/>
      <c r="G41" s="6"/>
      <c r="H41" s="20"/>
      <c r="I41" s="6"/>
      <c r="J41" s="5"/>
      <c r="K41" s="5"/>
      <c r="L41" s="5"/>
    </row>
    <row r="42" spans="1:12" s="18" customFormat="1" ht="13.9" customHeight="1" x14ac:dyDescent="0.2">
      <c r="B42" s="20"/>
      <c r="C42" s="37"/>
      <c r="D42" s="17"/>
      <c r="E42" s="19"/>
      <c r="F42" s="20"/>
      <c r="G42" s="6"/>
      <c r="H42" s="20"/>
      <c r="I42" s="6"/>
      <c r="J42" s="5"/>
      <c r="K42" s="5"/>
      <c r="L42" s="5"/>
    </row>
    <row r="43" spans="1:12" s="18" customFormat="1" ht="13.9" customHeight="1" x14ac:dyDescent="0.2">
      <c r="A43" s="18" t="s">
        <v>62</v>
      </c>
      <c r="B43" s="20" t="s">
        <v>90</v>
      </c>
      <c r="C43" s="17"/>
      <c r="D43" s="17"/>
      <c r="E43" s="19"/>
      <c r="F43" s="20"/>
      <c r="G43" s="6"/>
      <c r="H43" s="20"/>
      <c r="I43" s="6"/>
      <c r="J43" s="5"/>
      <c r="K43" s="5"/>
      <c r="L43" s="5"/>
    </row>
    <row r="44" spans="1:12" s="18" customFormat="1" ht="13.9" customHeight="1" x14ac:dyDescent="0.2">
      <c r="A44" s="33" t="s">
        <v>44</v>
      </c>
      <c r="B44" s="36">
        <v>1.2</v>
      </c>
      <c r="C44" s="55" t="s">
        <v>64</v>
      </c>
      <c r="D44" s="17"/>
      <c r="E44" s="19"/>
      <c r="F44" s="20"/>
      <c r="G44" s="6"/>
      <c r="H44" s="20"/>
      <c r="I44" s="6"/>
      <c r="J44" s="5"/>
      <c r="K44" s="5"/>
      <c r="L44" s="5"/>
    </row>
    <row r="45" spans="1:12" s="18" customFormat="1" ht="13.9" customHeight="1" x14ac:dyDescent="0.2">
      <c r="A45" s="33" t="s">
        <v>45</v>
      </c>
      <c r="B45" s="36">
        <v>1.2</v>
      </c>
      <c r="C45" s="55" t="s">
        <v>64</v>
      </c>
      <c r="D45" s="17"/>
      <c r="E45" s="19"/>
      <c r="F45" s="20"/>
      <c r="G45" s="6"/>
      <c r="H45" s="20"/>
      <c r="I45" s="6"/>
      <c r="J45" s="5"/>
      <c r="K45" s="5"/>
      <c r="L45" s="5"/>
    </row>
    <row r="46" spans="1:12" s="18" customFormat="1" ht="13.9" customHeight="1" x14ac:dyDescent="0.2">
      <c r="A46" s="38" t="s">
        <v>25</v>
      </c>
      <c r="B46" s="36">
        <v>1.2</v>
      </c>
      <c r="C46" s="55" t="s">
        <v>64</v>
      </c>
      <c r="D46" s="39"/>
      <c r="E46" s="19"/>
      <c r="F46" s="40"/>
      <c r="G46" s="41"/>
      <c r="H46" s="20"/>
      <c r="I46" s="6"/>
      <c r="J46" s="5"/>
      <c r="K46" s="5"/>
      <c r="L46" s="5"/>
    </row>
    <row r="47" spans="1:12" s="18" customFormat="1" ht="13.9" customHeight="1" x14ac:dyDescent="0.2">
      <c r="A47" s="38" t="s">
        <v>46</v>
      </c>
      <c r="B47" s="36">
        <v>1.2</v>
      </c>
      <c r="C47" s="55" t="s">
        <v>64</v>
      </c>
      <c r="D47" s="17"/>
      <c r="E47" s="19"/>
      <c r="F47" s="40"/>
      <c r="G47" s="41"/>
      <c r="H47" s="20"/>
      <c r="I47" s="6"/>
      <c r="J47" s="5"/>
      <c r="K47" s="5"/>
      <c r="L47" s="5"/>
    </row>
    <row r="48" spans="1:12" s="18" customFormat="1" ht="13.9" customHeight="1" x14ac:dyDescent="0.2">
      <c r="A48" s="42" t="s">
        <v>28</v>
      </c>
      <c r="B48" s="34">
        <v>1.6</v>
      </c>
      <c r="C48" s="55" t="s">
        <v>64</v>
      </c>
      <c r="D48" s="17"/>
      <c r="E48" s="19"/>
      <c r="F48" s="40"/>
      <c r="G48" s="41"/>
      <c r="H48" s="20"/>
      <c r="I48" s="6"/>
      <c r="J48" s="5"/>
      <c r="K48" s="5"/>
      <c r="L48" s="5"/>
    </row>
    <row r="49" spans="1:12" s="18" customFormat="1" ht="13.9" customHeight="1" x14ac:dyDescent="0.2">
      <c r="A49" s="42" t="s">
        <v>47</v>
      </c>
      <c r="B49" s="36">
        <v>1.2</v>
      </c>
      <c r="C49" s="37" t="s">
        <v>59</v>
      </c>
      <c r="D49" s="17"/>
      <c r="E49" s="19"/>
      <c r="F49" s="40"/>
      <c r="G49" s="41"/>
      <c r="H49" s="20"/>
      <c r="I49" s="6"/>
      <c r="J49" s="5"/>
      <c r="K49" s="5"/>
      <c r="L49" s="5"/>
    </row>
    <row r="50" spans="1:12" s="18" customFormat="1" ht="13.9" customHeight="1" x14ac:dyDescent="0.2">
      <c r="A50" s="42" t="s">
        <v>27</v>
      </c>
      <c r="B50" s="36">
        <v>1.2</v>
      </c>
      <c r="C50" s="55" t="s">
        <v>64</v>
      </c>
      <c r="D50" s="17"/>
      <c r="E50" s="19"/>
      <c r="F50" s="40"/>
      <c r="G50" s="41"/>
      <c r="H50" s="20"/>
      <c r="I50" s="6"/>
      <c r="J50" s="5"/>
      <c r="K50" s="5"/>
      <c r="L50" s="5"/>
    </row>
    <row r="51" spans="1:12" s="18" customFormat="1" ht="13.9" customHeight="1" x14ac:dyDescent="0.2">
      <c r="A51" s="42" t="s">
        <v>24</v>
      </c>
      <c r="B51" s="36">
        <v>1.4</v>
      </c>
      <c r="C51" s="55" t="s">
        <v>64</v>
      </c>
      <c r="D51" s="17"/>
      <c r="E51" s="19"/>
      <c r="F51" s="40"/>
      <c r="G51" s="41"/>
      <c r="H51" s="20"/>
      <c r="I51" s="6"/>
      <c r="J51" s="5"/>
      <c r="K51" s="5"/>
      <c r="L51" s="5"/>
    </row>
    <row r="52" spans="1:12" s="18" customFormat="1" ht="13.9" customHeight="1" x14ac:dyDescent="0.2">
      <c r="A52" s="42" t="s">
        <v>48</v>
      </c>
      <c r="B52" s="34">
        <v>5</v>
      </c>
      <c r="C52" s="55" t="s">
        <v>91</v>
      </c>
      <c r="D52" s="17"/>
      <c r="E52" s="19"/>
      <c r="F52" s="40"/>
      <c r="G52" s="41"/>
      <c r="H52" s="20"/>
      <c r="I52" s="6"/>
      <c r="J52" s="5"/>
      <c r="K52" s="5"/>
      <c r="L52" s="5"/>
    </row>
    <row r="53" spans="1:12" s="18" customFormat="1" ht="13.9" customHeight="1" x14ac:dyDescent="0.2">
      <c r="A53" s="42" t="s">
        <v>49</v>
      </c>
      <c r="B53" s="34">
        <v>1.2</v>
      </c>
      <c r="C53" s="37" t="s">
        <v>59</v>
      </c>
      <c r="D53" s="17"/>
      <c r="E53" s="19"/>
      <c r="F53" s="40"/>
      <c r="G53" s="41"/>
      <c r="H53" s="20"/>
      <c r="I53" s="6"/>
      <c r="J53" s="5"/>
      <c r="K53" s="5"/>
      <c r="L53" s="5"/>
    </row>
    <row r="54" spans="1:12" s="18" customFormat="1" ht="52.5" customHeight="1" x14ac:dyDescent="0.2">
      <c r="A54" s="125" t="s">
        <v>112</v>
      </c>
      <c r="B54" s="125"/>
      <c r="C54" s="125"/>
      <c r="D54" s="125"/>
      <c r="E54" s="19"/>
      <c r="F54" s="20"/>
      <c r="G54" s="6"/>
      <c r="H54" s="20"/>
      <c r="I54" s="6"/>
      <c r="J54" s="5"/>
      <c r="K54" s="5"/>
      <c r="L54" s="5"/>
    </row>
    <row r="55" spans="1:12" s="18" customFormat="1" ht="27" customHeight="1" x14ac:dyDescent="0.2">
      <c r="A55" s="125" t="s">
        <v>110</v>
      </c>
      <c r="B55" s="125"/>
      <c r="C55" s="125"/>
      <c r="D55" s="125"/>
      <c r="E55" s="19"/>
      <c r="F55" s="20"/>
      <c r="G55" s="6"/>
      <c r="H55" s="20"/>
      <c r="I55" s="6"/>
      <c r="J55" s="5"/>
      <c r="K55" s="5"/>
      <c r="L55" s="5"/>
    </row>
    <row r="56" spans="1:12" s="18" customFormat="1" ht="40.5" customHeight="1" x14ac:dyDescent="0.2">
      <c r="A56" s="126" t="s">
        <v>88</v>
      </c>
      <c r="B56" s="126"/>
      <c r="C56" s="126"/>
      <c r="D56" s="126"/>
      <c r="E56" s="19"/>
      <c r="F56" s="20"/>
      <c r="G56" s="6"/>
      <c r="H56" s="20"/>
      <c r="I56" s="6"/>
      <c r="J56" s="5"/>
      <c r="K56" s="5"/>
      <c r="L56" s="5"/>
    </row>
    <row r="57" spans="1:12" s="18" customFormat="1" ht="27" customHeight="1" x14ac:dyDescent="0.2">
      <c r="A57" s="126" t="s">
        <v>89</v>
      </c>
      <c r="B57" s="126"/>
      <c r="C57" s="126"/>
      <c r="D57" s="126"/>
      <c r="E57" s="19"/>
      <c r="F57" s="20"/>
      <c r="G57" s="6"/>
      <c r="H57" s="20"/>
      <c r="I57" s="6"/>
      <c r="J57" s="5"/>
      <c r="K57" s="5"/>
      <c r="L57" s="5"/>
    </row>
    <row r="58" spans="1:12" s="18" customFormat="1" ht="13.9" customHeight="1" x14ac:dyDescent="0.2">
      <c r="B58" s="43"/>
      <c r="D58" s="6"/>
      <c r="E58" s="19"/>
      <c r="F58" s="20"/>
      <c r="G58" s="6"/>
      <c r="H58" s="20"/>
      <c r="I58" s="6"/>
      <c r="J58" s="5"/>
      <c r="K58" s="5"/>
      <c r="L58" s="5"/>
    </row>
    <row r="59" spans="1:12" s="18" customFormat="1" ht="13.9" customHeight="1" x14ac:dyDescent="0.25">
      <c r="A59" s="30" t="s">
        <v>17</v>
      </c>
      <c r="B59" s="6"/>
      <c r="C59" s="17"/>
      <c r="D59" s="17"/>
      <c r="F59" s="5"/>
      <c r="H59" s="20"/>
      <c r="I59" s="6"/>
      <c r="J59" s="5"/>
      <c r="K59" s="5"/>
      <c r="L59" s="5"/>
    </row>
    <row r="60" spans="1:12" s="18" customFormat="1" ht="13.9" customHeight="1" x14ac:dyDescent="0.25">
      <c r="A60" s="59"/>
      <c r="B60" s="60" t="s">
        <v>92</v>
      </c>
      <c r="C60" s="60" t="s">
        <v>93</v>
      </c>
      <c r="D60" s="60" t="s">
        <v>94</v>
      </c>
      <c r="F60" s="5"/>
      <c r="H60" s="6"/>
      <c r="I60" s="6"/>
      <c r="J60" s="5"/>
      <c r="K60" s="5"/>
      <c r="L60" s="5"/>
    </row>
    <row r="61" spans="1:12" s="18" customFormat="1" ht="13.9" customHeight="1" x14ac:dyDescent="0.2">
      <c r="A61" s="56" t="s">
        <v>4</v>
      </c>
      <c r="B61" s="57">
        <f>(B72^0.425*C72^0.725)/139.2</f>
        <v>1.902412958620004</v>
      </c>
      <c r="C61" s="57">
        <f>(B72^0.5*C72^0.5)/60</f>
        <v>1.9242206214465121</v>
      </c>
      <c r="D61" s="57">
        <v>1.8</v>
      </c>
      <c r="F61" s="89"/>
      <c r="H61" s="6"/>
      <c r="I61" s="6"/>
      <c r="J61" s="5"/>
      <c r="K61" s="5"/>
      <c r="L61" s="5"/>
    </row>
    <row r="62" spans="1:12" s="18" customFormat="1" ht="13.9" customHeight="1" x14ac:dyDescent="0.2">
      <c r="A62" s="44" t="s">
        <v>5</v>
      </c>
      <c r="B62" s="57">
        <f>(B75^0.425*C75^0.725)/139.2</f>
        <v>1.3562112647958766</v>
      </c>
      <c r="C62" s="57">
        <f>(B75^0.5*C75^0.5)/60</f>
        <v>1.3439680055715613</v>
      </c>
      <c r="D62" s="17"/>
      <c r="F62" s="89"/>
      <c r="H62" s="6"/>
      <c r="I62" s="6"/>
      <c r="J62" s="5"/>
      <c r="K62" s="5"/>
      <c r="L62" s="5"/>
    </row>
    <row r="63" spans="1:12" s="18" customFormat="1" ht="13.9" customHeight="1" x14ac:dyDescent="0.2">
      <c r="A63" s="44" t="s">
        <v>81</v>
      </c>
      <c r="B63" s="57">
        <f>(B78^0.425*C78^0.725)/139.2</f>
        <v>0.84918997666928753</v>
      </c>
      <c r="C63" s="57">
        <f>(B78^0.5*C78^0.5)/60</f>
        <v>0.84918261352379976</v>
      </c>
      <c r="D63" s="17"/>
      <c r="F63" s="5"/>
      <c r="H63" s="6"/>
      <c r="I63" s="6"/>
      <c r="J63" s="5"/>
      <c r="K63" s="5"/>
      <c r="L63" s="5"/>
    </row>
    <row r="64" spans="1:12" s="18" customFormat="1" ht="15.75" x14ac:dyDescent="0.25">
      <c r="A64" s="82" t="s">
        <v>95</v>
      </c>
      <c r="B64" s="45"/>
      <c r="C64" s="45"/>
      <c r="D64" s="6"/>
      <c r="H64" s="6"/>
      <c r="I64" s="6"/>
      <c r="J64" s="5"/>
      <c r="K64" s="5"/>
      <c r="L64" s="5"/>
    </row>
    <row r="65" spans="1:12" s="18" customFormat="1" ht="15.75" x14ac:dyDescent="0.25">
      <c r="A65" s="82" t="s">
        <v>96</v>
      </c>
      <c r="B65" s="6"/>
      <c r="C65" s="17"/>
      <c r="D65" s="6"/>
      <c r="H65" s="6"/>
      <c r="I65" s="6"/>
      <c r="J65" s="5"/>
      <c r="K65" s="5"/>
      <c r="L65" s="5"/>
    </row>
    <row r="66" spans="1:12" s="18" customFormat="1" ht="25.5" customHeight="1" x14ac:dyDescent="0.2">
      <c r="A66" s="125" t="s">
        <v>101</v>
      </c>
      <c r="B66" s="125"/>
      <c r="C66" s="125"/>
      <c r="D66" s="125"/>
      <c r="H66" s="6"/>
      <c r="I66" s="6"/>
      <c r="J66" s="5"/>
      <c r="K66" s="5"/>
      <c r="L66" s="5"/>
    </row>
    <row r="67" spans="1:12" s="18" customFormat="1" ht="13.9" customHeight="1" x14ac:dyDescent="0.2">
      <c r="A67" s="22"/>
      <c r="B67" s="48"/>
      <c r="C67" s="17"/>
      <c r="D67" s="51"/>
      <c r="H67" s="6"/>
      <c r="I67" s="6"/>
      <c r="J67" s="5"/>
      <c r="K67" s="5"/>
      <c r="L67" s="5"/>
    </row>
    <row r="68" spans="1:12" s="18" customFormat="1" ht="13.9" customHeight="1" x14ac:dyDescent="0.2">
      <c r="A68" s="30" t="s">
        <v>66</v>
      </c>
      <c r="B68" s="48"/>
      <c r="C68" s="17"/>
      <c r="D68" s="51"/>
      <c r="G68" s="90"/>
      <c r="H68" s="6"/>
      <c r="I68" s="6"/>
      <c r="J68" s="5"/>
      <c r="K68" s="5"/>
      <c r="L68" s="5"/>
    </row>
    <row r="69" spans="1:12" s="18" customFormat="1" ht="13.9" customHeight="1" x14ac:dyDescent="0.2">
      <c r="A69" s="59"/>
      <c r="B69" s="60" t="s">
        <v>72</v>
      </c>
      <c r="C69" s="60" t="s">
        <v>73</v>
      </c>
      <c r="D69" s="51"/>
      <c r="G69" s="90"/>
      <c r="H69" s="6"/>
      <c r="I69" s="6"/>
      <c r="J69" s="5"/>
      <c r="K69" s="5"/>
      <c r="L69" s="5"/>
    </row>
    <row r="70" spans="1:12" s="18" customFormat="1" ht="13.9" customHeight="1" x14ac:dyDescent="0.2">
      <c r="A70" s="56" t="s">
        <v>67</v>
      </c>
      <c r="B70" s="57">
        <v>85.5</v>
      </c>
      <c r="C70" s="61">
        <v>178</v>
      </c>
      <c r="D70" s="55" t="s">
        <v>99</v>
      </c>
      <c r="G70" s="90"/>
      <c r="H70" s="6"/>
      <c r="I70" s="6"/>
      <c r="J70" s="5"/>
      <c r="K70" s="5"/>
      <c r="L70" s="5"/>
    </row>
    <row r="71" spans="1:12" s="18" customFormat="1" ht="13.9" customHeight="1" x14ac:dyDescent="0.2">
      <c r="A71" s="56" t="s">
        <v>68</v>
      </c>
      <c r="B71" s="57">
        <v>70.400000000000006</v>
      </c>
      <c r="C71" s="61">
        <v>164</v>
      </c>
      <c r="D71" s="55" t="s">
        <v>99</v>
      </c>
      <c r="H71" s="6"/>
      <c r="I71" s="6"/>
      <c r="J71" s="5"/>
      <c r="K71" s="5"/>
      <c r="L71" s="5"/>
    </row>
    <row r="72" spans="1:12" s="18" customFormat="1" ht="13.9" customHeight="1" x14ac:dyDescent="0.2">
      <c r="A72" s="63" t="s">
        <v>4</v>
      </c>
      <c r="B72" s="64">
        <f>B70*0.5+B71*0.5</f>
        <v>77.95</v>
      </c>
      <c r="C72" s="65">
        <f>C70*0.5+C71*0.5</f>
        <v>171</v>
      </c>
      <c r="D72" s="62" t="s">
        <v>71</v>
      </c>
      <c r="H72" s="6"/>
      <c r="I72" s="6"/>
      <c r="J72" s="5"/>
      <c r="K72" s="5"/>
      <c r="L72" s="5"/>
    </row>
    <row r="73" spans="1:12" s="18" customFormat="1" ht="13.9" customHeight="1" x14ac:dyDescent="0.2">
      <c r="A73" s="44" t="s">
        <v>69</v>
      </c>
      <c r="B73" s="79">
        <v>42</v>
      </c>
      <c r="C73" s="34">
        <v>152</v>
      </c>
      <c r="D73" s="55" t="s">
        <v>100</v>
      </c>
      <c r="H73" s="6"/>
      <c r="I73" s="6"/>
      <c r="J73" s="5"/>
      <c r="K73" s="5"/>
      <c r="L73" s="5"/>
    </row>
    <row r="74" spans="1:12" s="18" customFormat="1" ht="13.9" customHeight="1" x14ac:dyDescent="0.2">
      <c r="A74" s="44" t="s">
        <v>70</v>
      </c>
      <c r="B74" s="79">
        <v>43</v>
      </c>
      <c r="C74" s="34">
        <v>154</v>
      </c>
      <c r="D74" s="55" t="s">
        <v>100</v>
      </c>
      <c r="H74" s="6"/>
      <c r="I74" s="6"/>
      <c r="J74" s="5"/>
      <c r="K74" s="5"/>
      <c r="L74" s="5"/>
    </row>
    <row r="75" spans="1:12" s="18" customFormat="1" ht="13.9" customHeight="1" x14ac:dyDescent="0.2">
      <c r="A75" s="66" t="s">
        <v>5</v>
      </c>
      <c r="B75" s="64">
        <f>B73*0.5+B74*0.5</f>
        <v>42.5</v>
      </c>
      <c r="C75" s="65">
        <f>C73*0.5+C74*0.5</f>
        <v>153</v>
      </c>
      <c r="D75" s="62" t="s">
        <v>74</v>
      </c>
      <c r="F75" s="5"/>
      <c r="H75" s="6"/>
      <c r="I75" s="6"/>
      <c r="J75" s="5"/>
      <c r="K75" s="5"/>
      <c r="L75" s="5"/>
    </row>
    <row r="76" spans="1:12" s="18" customFormat="1" ht="13.9" customHeight="1" x14ac:dyDescent="0.2">
      <c r="A76" s="44" t="s">
        <v>82</v>
      </c>
      <c r="B76" s="57">
        <v>22</v>
      </c>
      <c r="C76" s="61">
        <v>118</v>
      </c>
      <c r="D76" s="55" t="s">
        <v>100</v>
      </c>
      <c r="F76" s="5"/>
      <c r="H76" s="6"/>
      <c r="I76" s="6"/>
      <c r="J76" s="5"/>
      <c r="K76" s="5"/>
      <c r="L76" s="5"/>
    </row>
    <row r="77" spans="1:12" s="18" customFormat="1" ht="13.9" customHeight="1" x14ac:dyDescent="0.2">
      <c r="A77" s="44" t="s">
        <v>83</v>
      </c>
      <c r="B77" s="57">
        <v>22</v>
      </c>
      <c r="C77" s="61">
        <v>118</v>
      </c>
      <c r="D77" s="55" t="s">
        <v>100</v>
      </c>
      <c r="F77" s="5"/>
      <c r="H77" s="6"/>
      <c r="I77" s="6"/>
      <c r="J77" s="5"/>
      <c r="K77" s="5"/>
      <c r="L77" s="5"/>
    </row>
    <row r="78" spans="1:12" s="18" customFormat="1" ht="13.9" customHeight="1" x14ac:dyDescent="0.2">
      <c r="A78" s="66" t="s">
        <v>81</v>
      </c>
      <c r="B78" s="64">
        <f>B76*0.5+B77*0.5</f>
        <v>22</v>
      </c>
      <c r="C78" s="65">
        <f>C76*0.5+C77*0.5</f>
        <v>118</v>
      </c>
      <c r="D78" s="62" t="s">
        <v>74</v>
      </c>
      <c r="F78" s="5"/>
      <c r="H78" s="6"/>
      <c r="I78" s="6"/>
      <c r="J78" s="5"/>
      <c r="K78" s="5"/>
      <c r="L78" s="5"/>
    </row>
    <row r="79" spans="1:12" s="18" customFormat="1" ht="13.9" customHeight="1" x14ac:dyDescent="0.2">
      <c r="A79" s="30" t="s">
        <v>97</v>
      </c>
      <c r="B79" s="48"/>
      <c r="C79" s="17"/>
      <c r="D79" s="51"/>
      <c r="F79" s="88"/>
      <c r="H79" s="6"/>
      <c r="I79" s="6"/>
      <c r="J79" s="5"/>
      <c r="K79" s="5"/>
      <c r="L79" s="5"/>
    </row>
    <row r="80" spans="1:12" s="18" customFormat="1" ht="13.9" customHeight="1" x14ac:dyDescent="0.2">
      <c r="A80" s="30" t="s">
        <v>98</v>
      </c>
      <c r="B80" s="48"/>
      <c r="C80" s="17"/>
      <c r="D80" s="51"/>
      <c r="F80" s="5"/>
      <c r="H80" s="6"/>
      <c r="I80" s="6"/>
      <c r="J80" s="5"/>
      <c r="K80" s="5"/>
      <c r="L80" s="5"/>
    </row>
    <row r="81" spans="1:12" s="18" customFormat="1" ht="13.9" customHeight="1" x14ac:dyDescent="0.2">
      <c r="A81" s="22"/>
      <c r="B81" s="48"/>
      <c r="C81" s="17"/>
      <c r="D81" s="50"/>
      <c r="H81" s="6"/>
      <c r="I81" s="6"/>
      <c r="J81" s="5"/>
      <c r="K81" s="5"/>
      <c r="L81" s="5"/>
    </row>
    <row r="82" spans="1:12" s="18" customFormat="1" ht="13.9" customHeight="1" x14ac:dyDescent="0.2">
      <c r="A82" s="23" t="s">
        <v>65</v>
      </c>
      <c r="B82" s="48"/>
      <c r="C82" s="17"/>
      <c r="D82" s="6"/>
      <c r="H82" s="6"/>
      <c r="I82" s="6"/>
      <c r="J82" s="5"/>
      <c r="K82" s="5"/>
      <c r="L82" s="5"/>
    </row>
    <row r="83" spans="1:12" s="18" customFormat="1" ht="13.9" customHeight="1" x14ac:dyDescent="0.2">
      <c r="A83" s="58"/>
      <c r="B83" s="41" t="s">
        <v>29</v>
      </c>
      <c r="C83" s="17"/>
      <c r="D83" s="6"/>
      <c r="H83" s="6"/>
      <c r="I83" s="6"/>
      <c r="J83" s="5"/>
      <c r="K83" s="5"/>
      <c r="L83" s="5"/>
    </row>
    <row r="84" spans="1:12" s="18" customFormat="1" ht="13.9" customHeight="1" x14ac:dyDescent="0.2">
      <c r="A84" s="59"/>
      <c r="B84" s="68" t="s">
        <v>43</v>
      </c>
      <c r="C84" s="17"/>
      <c r="E84" s="6"/>
      <c r="F84" s="6"/>
      <c r="G84" s="6"/>
      <c r="H84" s="6"/>
      <c r="I84" s="6"/>
      <c r="J84" s="5"/>
      <c r="K84" s="5"/>
      <c r="L84" s="5"/>
    </row>
    <row r="85" spans="1:12" s="18" customFormat="1" ht="13.9" customHeight="1" x14ac:dyDescent="0.2">
      <c r="A85" s="67" t="s">
        <v>33</v>
      </c>
      <c r="B85" s="57">
        <v>0</v>
      </c>
      <c r="C85" s="18" t="s">
        <v>42</v>
      </c>
      <c r="D85" s="27"/>
      <c r="E85" s="17"/>
      <c r="F85" s="17"/>
      <c r="G85" s="17"/>
      <c r="H85" s="17"/>
      <c r="I85" s="17"/>
    </row>
    <row r="86" spans="1:12" s="18" customFormat="1" ht="13.9" customHeight="1" x14ac:dyDescent="0.2">
      <c r="A86" s="24" t="s">
        <v>30</v>
      </c>
      <c r="B86" s="32">
        <v>0.35</v>
      </c>
      <c r="C86" s="55" t="s">
        <v>64</v>
      </c>
      <c r="D86" s="17"/>
      <c r="E86" s="17"/>
      <c r="F86" s="17"/>
      <c r="G86" s="17"/>
      <c r="H86" s="17"/>
      <c r="I86" s="17"/>
    </row>
    <row r="87" spans="1:12" s="18" customFormat="1" ht="13.9" customHeight="1" x14ac:dyDescent="0.2">
      <c r="A87" s="33" t="s">
        <v>31</v>
      </c>
      <c r="B87" s="32">
        <v>0.7</v>
      </c>
      <c r="C87" s="55" t="s">
        <v>64</v>
      </c>
      <c r="E87" s="17"/>
      <c r="F87" s="17"/>
      <c r="G87" s="17"/>
      <c r="H87" s="17"/>
      <c r="I87" s="17"/>
    </row>
    <row r="88" spans="1:12" s="18" customFormat="1" ht="13.9" customHeight="1" x14ac:dyDescent="0.2">
      <c r="A88" s="33" t="s">
        <v>32</v>
      </c>
      <c r="B88" s="32">
        <v>1.4</v>
      </c>
      <c r="C88" s="55" t="s">
        <v>64</v>
      </c>
      <c r="E88" s="17"/>
      <c r="F88" s="17"/>
      <c r="G88" s="17"/>
      <c r="H88" s="17"/>
      <c r="I88" s="17"/>
    </row>
    <row r="89" spans="1:12" s="18" customFormat="1" ht="13.9" customHeight="1" x14ac:dyDescent="0.2">
      <c r="B89" s="17"/>
      <c r="C89" s="49"/>
      <c r="D89" s="17"/>
      <c r="E89" s="17"/>
      <c r="F89" s="17"/>
      <c r="G89" s="17"/>
      <c r="H89" s="17"/>
      <c r="I89" s="17"/>
    </row>
    <row r="90" spans="1:12" s="18" customFormat="1" ht="13.9" customHeight="1" x14ac:dyDescent="0.2">
      <c r="B90" s="17"/>
      <c r="C90" s="17"/>
      <c r="D90" s="17"/>
      <c r="E90" s="17"/>
      <c r="F90" s="17"/>
      <c r="G90" s="17"/>
      <c r="H90" s="17"/>
      <c r="I90" s="17"/>
    </row>
    <row r="91" spans="1:12" s="53" customFormat="1" ht="11.25" x14ac:dyDescent="0.2">
      <c r="B91" s="52"/>
      <c r="C91" s="52"/>
      <c r="D91" s="52"/>
      <c r="E91" s="52"/>
      <c r="F91" s="52"/>
      <c r="G91" s="52"/>
      <c r="H91" s="52"/>
      <c r="I91" s="52"/>
    </row>
    <row r="92" spans="1:12" s="53" customFormat="1" ht="11.25" x14ac:dyDescent="0.2">
      <c r="B92" s="52"/>
      <c r="C92" s="52"/>
      <c r="D92" s="52"/>
      <c r="E92" s="52"/>
      <c r="F92" s="52"/>
      <c r="G92" s="52"/>
      <c r="H92" s="52"/>
      <c r="I92" s="52"/>
    </row>
    <row r="93" spans="1:12" s="53" customFormat="1" ht="11.25" x14ac:dyDescent="0.2">
      <c r="B93" s="52"/>
      <c r="C93" s="52"/>
      <c r="D93" s="52"/>
      <c r="E93" s="52"/>
      <c r="F93" s="52"/>
      <c r="G93" s="52"/>
      <c r="H93" s="52"/>
      <c r="I93" s="52"/>
    </row>
    <row r="94" spans="1:12" s="53" customFormat="1" ht="11.25" x14ac:dyDescent="0.2">
      <c r="B94" s="52"/>
      <c r="C94" s="52"/>
      <c r="D94" s="52"/>
      <c r="E94" s="52"/>
      <c r="F94" s="52"/>
      <c r="G94" s="52"/>
      <c r="H94" s="52"/>
      <c r="I94" s="52"/>
    </row>
    <row r="95" spans="1:12" s="53" customFormat="1" ht="11.25" x14ac:dyDescent="0.2">
      <c r="B95" s="52"/>
      <c r="C95" s="52"/>
      <c r="D95" s="52"/>
      <c r="E95" s="52"/>
      <c r="F95" s="52"/>
      <c r="G95" s="52"/>
      <c r="H95" s="52"/>
      <c r="I95" s="52"/>
    </row>
    <row r="96" spans="1:12" s="53" customFormat="1" ht="11.25" x14ac:dyDescent="0.2">
      <c r="B96" s="52"/>
      <c r="C96" s="52"/>
      <c r="D96" s="52"/>
      <c r="E96" s="52"/>
      <c r="F96" s="52"/>
      <c r="G96" s="52"/>
      <c r="H96" s="52"/>
      <c r="I96" s="52"/>
    </row>
  </sheetData>
  <sheetProtection password="CF0F" sheet="1" objects="1" scenarios="1" formatCells="0" formatColumns="0" formatRows="0" insertColumns="0" insertRows="0" insertHyperlinks="0" deleteColumns="0" deleteRows="0" sort="0" autoFilter="0" pivotTables="0"/>
  <mergeCells count="11">
    <mergeCell ref="A66:D66"/>
    <mergeCell ref="A55:D55"/>
    <mergeCell ref="A56:D56"/>
    <mergeCell ref="A57:D57"/>
    <mergeCell ref="A12:D12"/>
    <mergeCell ref="A13:D13"/>
    <mergeCell ref="A16:D16"/>
    <mergeCell ref="A26:D26"/>
    <mergeCell ref="A15:D15"/>
    <mergeCell ref="A54:D54"/>
    <mergeCell ref="A14:D14"/>
  </mergeCells>
  <conditionalFormatting sqref="A48 A50:A51">
    <cfRule type="cellIs" dxfId="2" priority="3" operator="lessThan">
      <formula>0.1</formula>
    </cfRule>
  </conditionalFormatting>
  <conditionalFormatting sqref="A49">
    <cfRule type="cellIs" dxfId="1" priority="2" operator="lessThan">
      <formula>0.1</formula>
    </cfRule>
  </conditionalFormatting>
  <conditionalFormatting sqref="A52:A53">
    <cfRule type="cellIs" dxfId="0" priority="1" operator="lessThan">
      <formula>0.1</formula>
    </cfRule>
  </conditionalFormatting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5"/>
  <sheetViews>
    <sheetView zoomScale="85" zoomScaleNormal="85" workbookViewId="0">
      <selection activeCell="A69" sqref="A69"/>
    </sheetView>
  </sheetViews>
  <sheetFormatPr defaultColWidth="8.85546875" defaultRowHeight="15" x14ac:dyDescent="0.25"/>
  <cols>
    <col min="1" max="1" width="15.7109375" style="7" customWidth="1"/>
    <col min="2" max="8" width="15.7109375" style="16" customWidth="1"/>
    <col min="9" max="9" width="28.85546875" style="16" customWidth="1"/>
    <col min="10" max="10" width="35.7109375" style="7" customWidth="1"/>
    <col min="11" max="16384" width="8.85546875" style="7"/>
  </cols>
  <sheetData>
    <row r="1" spans="1:14" ht="21" x14ac:dyDescent="0.35">
      <c r="A1" s="8" t="s">
        <v>117</v>
      </c>
      <c r="B1" s="9"/>
      <c r="D1" s="9"/>
      <c r="E1" s="9"/>
      <c r="F1" s="9"/>
      <c r="G1" s="9"/>
      <c r="H1" s="9"/>
      <c r="I1" s="8"/>
    </row>
    <row r="2" spans="1:14" x14ac:dyDescent="0.25">
      <c r="A2" s="11" t="s">
        <v>118</v>
      </c>
      <c r="B2" s="13"/>
      <c r="D2" s="13"/>
      <c r="E2" s="13"/>
      <c r="F2" s="13"/>
      <c r="G2" s="13"/>
      <c r="H2" s="13"/>
      <c r="I2" s="10"/>
    </row>
    <row r="3" spans="1:14" s="97" customFormat="1" x14ac:dyDescent="0.25">
      <c r="A3" s="96"/>
      <c r="B3" s="98"/>
      <c r="C3" s="103"/>
      <c r="D3" s="98"/>
      <c r="E3" s="98"/>
      <c r="F3" s="98"/>
      <c r="G3" s="98"/>
      <c r="H3" s="98"/>
      <c r="I3" s="98"/>
    </row>
    <row r="4" spans="1:14" s="18" customFormat="1" ht="12.75" x14ac:dyDescent="0.2">
      <c r="A4" s="71"/>
      <c r="B4" s="72"/>
      <c r="C4" s="73"/>
      <c r="D4" s="74"/>
      <c r="E4" s="46"/>
      <c r="F4" s="46"/>
      <c r="G4" s="46"/>
      <c r="H4" s="46"/>
      <c r="I4" s="74"/>
      <c r="J4" s="37"/>
    </row>
    <row r="5" spans="1:14" s="18" customFormat="1" x14ac:dyDescent="0.2">
      <c r="A5" s="46"/>
      <c r="B5" s="70" t="s">
        <v>34</v>
      </c>
      <c r="C5" s="128" t="s">
        <v>78</v>
      </c>
      <c r="D5" s="128"/>
      <c r="E5" s="128"/>
      <c r="F5" s="46"/>
      <c r="G5" s="46"/>
      <c r="H5" s="46"/>
      <c r="I5" s="74"/>
      <c r="J5" s="46"/>
      <c r="K5" s="108"/>
      <c r="L5" s="108"/>
      <c r="M5" s="108"/>
      <c r="N5" s="108"/>
    </row>
    <row r="6" spans="1:14" s="18" customFormat="1" ht="12.75" x14ac:dyDescent="0.2">
      <c r="A6" s="46"/>
      <c r="B6" s="75"/>
      <c r="C6" s="74" t="s">
        <v>4</v>
      </c>
      <c r="D6" s="74" t="s">
        <v>5</v>
      </c>
      <c r="E6" s="74" t="s">
        <v>81</v>
      </c>
      <c r="F6" s="46"/>
      <c r="G6" s="46"/>
      <c r="H6" s="46"/>
      <c r="I6" s="74"/>
      <c r="J6" s="46"/>
      <c r="K6" s="46" t="s">
        <v>56</v>
      </c>
      <c r="L6" s="46"/>
      <c r="M6" s="46"/>
      <c r="N6" s="108"/>
    </row>
    <row r="7" spans="1:14" s="18" customFormat="1" ht="12.75" x14ac:dyDescent="0.2">
      <c r="A7" s="46"/>
      <c r="B7" s="76">
        <v>0.8</v>
      </c>
      <c r="C7" s="77">
        <f t="shared" ref="C7:C16" si="0">IF(K7&lt;6,6,K7)</f>
        <v>6</v>
      </c>
      <c r="D7" s="77">
        <f t="shared" ref="D7:D16" si="1">IF(L7&lt;6,6,L7)</f>
        <v>6</v>
      </c>
      <c r="E7" s="77">
        <f t="shared" ref="E7:E16" si="2">IF(M7&lt;6,6,M7)</f>
        <v>6</v>
      </c>
      <c r="F7" s="46"/>
      <c r="G7" s="46"/>
      <c r="H7" s="46"/>
      <c r="I7" s="46"/>
      <c r="J7" s="46"/>
      <c r="K7" s="47">
        <f>(Taustatiedot!B$25*(0.00276*Taustatiedot!B$61*Kuvaaja!B7/(0.23*Taustatiedot!B$25+0.77)))/(Taustatiedot!D$9-Taustatiedot!B$8)*1000000</f>
        <v>4.5353810028168446</v>
      </c>
      <c r="L7" s="47">
        <f>(Taustatiedot!B$25*(0.00276*Taustatiedot!B$62*Kuvaaja!B7/(0.23*Taustatiedot!B$25+0.77)))/(Taustatiedot!D$9-Taustatiedot!B$8)*1000000</f>
        <v>3.2332279793884844</v>
      </c>
      <c r="M7" s="47">
        <f>(Taustatiedot!B$25*(0.00276*Taustatiedot!B$63*Kuvaaja!B7/(0.23*Taustatiedot!B$25+0.77)))/(Taustatiedot!D$9-Taustatiedot!B$8)*1000000</f>
        <v>2.0244816302986823</v>
      </c>
      <c r="N7" s="108"/>
    </row>
    <row r="8" spans="1:14" s="18" customFormat="1" ht="12.75" x14ac:dyDescent="0.2">
      <c r="A8" s="46"/>
      <c r="B8" s="76">
        <v>1</v>
      </c>
      <c r="C8" s="77">
        <f t="shared" si="0"/>
        <v>6</v>
      </c>
      <c r="D8" s="77">
        <f t="shared" si="1"/>
        <v>6</v>
      </c>
      <c r="E8" s="77">
        <f t="shared" si="2"/>
        <v>6</v>
      </c>
      <c r="F8" s="73"/>
      <c r="G8" s="46"/>
      <c r="H8" s="46"/>
      <c r="I8" s="46"/>
      <c r="J8" s="46"/>
      <c r="K8" s="47">
        <f>(Taustatiedot!B$25*(0.00276*Taustatiedot!B$61*Kuvaaja!B8/(0.23*Taustatiedot!B$25+0.77)))/(Taustatiedot!D$9-Taustatiedot!B$8)*1000000</f>
        <v>5.6692262535210549</v>
      </c>
      <c r="L8" s="47">
        <f>(Taustatiedot!B$25*(0.00276*Taustatiedot!B$62*Kuvaaja!B8/(0.23*Taustatiedot!B$25+0.77)))/(Taustatiedot!D$9-Taustatiedot!B$8)*1000000</f>
        <v>4.0415349742356046</v>
      </c>
      <c r="M8" s="47">
        <f>(Taustatiedot!B$25*(0.00276*Taustatiedot!B$63*Kuvaaja!B8/(0.23*Taustatiedot!B$25+0.77)))/(Taustatiedot!D$9-Taustatiedot!B$8)*1000000</f>
        <v>2.5306020378733525</v>
      </c>
      <c r="N8" s="108"/>
    </row>
    <row r="9" spans="1:14" s="18" customFormat="1" ht="12.75" x14ac:dyDescent="0.2">
      <c r="A9" s="46"/>
      <c r="B9" s="76">
        <v>1.2</v>
      </c>
      <c r="C9" s="77">
        <f t="shared" si="0"/>
        <v>6.8030715042252643</v>
      </c>
      <c r="D9" s="77">
        <f t="shared" si="1"/>
        <v>6</v>
      </c>
      <c r="E9" s="77">
        <f t="shared" si="2"/>
        <v>6</v>
      </c>
      <c r="F9" s="46"/>
      <c r="G9" s="46"/>
      <c r="H9" s="46"/>
      <c r="I9" s="46"/>
      <c r="J9" s="46"/>
      <c r="K9" s="47">
        <f>(Taustatiedot!B$25*(0.00276*Taustatiedot!B$61*Kuvaaja!B9/(0.23*Taustatiedot!B$25+0.77)))/(Taustatiedot!D$9-Taustatiedot!B$8)*1000000</f>
        <v>6.8030715042252643</v>
      </c>
      <c r="L9" s="47">
        <f>(Taustatiedot!B$25*(0.00276*Taustatiedot!B$62*Kuvaaja!B9/(0.23*Taustatiedot!B$25+0.77)))/(Taustatiedot!D$9-Taustatiedot!B$8)*1000000</f>
        <v>4.8498419690827257</v>
      </c>
      <c r="M9" s="47">
        <f>(Taustatiedot!B$25*(0.00276*Taustatiedot!B$63*Kuvaaja!B9/(0.23*Taustatiedot!B$25+0.77)))/(Taustatiedot!D$9-Taustatiedot!B$8)*1000000</f>
        <v>3.0367224454480235</v>
      </c>
      <c r="N9" s="108"/>
    </row>
    <row r="10" spans="1:14" s="18" customFormat="1" ht="12.75" x14ac:dyDescent="0.2">
      <c r="A10" s="46"/>
      <c r="B10" s="76">
        <v>1.6</v>
      </c>
      <c r="C10" s="77">
        <f t="shared" si="0"/>
        <v>9.0707620056336893</v>
      </c>
      <c r="D10" s="77">
        <f t="shared" si="1"/>
        <v>6.4664559587769688</v>
      </c>
      <c r="E10" s="77">
        <f t="shared" si="2"/>
        <v>6</v>
      </c>
      <c r="F10" s="46"/>
      <c r="G10" s="46"/>
      <c r="H10" s="46"/>
      <c r="I10" s="83"/>
      <c r="J10" s="46"/>
      <c r="K10" s="47">
        <f>(Taustatiedot!B$25*(0.00276*Taustatiedot!B$61*Kuvaaja!B10/(0.23*Taustatiedot!B$25+0.77)))/(Taustatiedot!D$9-Taustatiedot!B$8)*1000000</f>
        <v>9.0707620056336893</v>
      </c>
      <c r="L10" s="47">
        <f>(Taustatiedot!B$25*(0.00276*Taustatiedot!B$62*Kuvaaja!B10/(0.23*Taustatiedot!B$25+0.77)))/(Taustatiedot!D$9-Taustatiedot!B$8)*1000000</f>
        <v>6.4664559587769688</v>
      </c>
      <c r="M10" s="47">
        <f>(Taustatiedot!B$25*(0.00276*Taustatiedot!B$63*Kuvaaja!B10/(0.23*Taustatiedot!B$25+0.77)))/(Taustatiedot!D$9-Taustatiedot!B$8)*1000000</f>
        <v>4.0489632605973647</v>
      </c>
      <c r="N10" s="108"/>
    </row>
    <row r="11" spans="1:14" s="18" customFormat="1" ht="12.75" x14ac:dyDescent="0.2">
      <c r="A11" s="46"/>
      <c r="B11" s="76">
        <v>2</v>
      </c>
      <c r="C11" s="77">
        <f t="shared" si="0"/>
        <v>11.33845250704211</v>
      </c>
      <c r="D11" s="77">
        <f t="shared" si="1"/>
        <v>8.0830699484712092</v>
      </c>
      <c r="E11" s="77">
        <f t="shared" si="2"/>
        <v>6</v>
      </c>
      <c r="F11" s="46"/>
      <c r="G11" s="46"/>
      <c r="H11" s="46"/>
      <c r="I11" s="46"/>
      <c r="J11" s="46"/>
      <c r="K11" s="47">
        <f>(Taustatiedot!B$25*(0.00276*Taustatiedot!B$61*Kuvaaja!B11/(0.23*Taustatiedot!B$25+0.77)))/(Taustatiedot!D$9-Taustatiedot!B$8)*1000000</f>
        <v>11.33845250704211</v>
      </c>
      <c r="L11" s="47">
        <f>(Taustatiedot!B$25*(0.00276*Taustatiedot!B$62*Kuvaaja!B11/(0.23*Taustatiedot!B$25+0.77)))/(Taustatiedot!D$9-Taustatiedot!B$8)*1000000</f>
        <v>8.0830699484712092</v>
      </c>
      <c r="M11" s="47">
        <f>(Taustatiedot!B$25*(0.00276*Taustatiedot!B$63*Kuvaaja!B11/(0.23*Taustatiedot!B$25+0.77)))/(Taustatiedot!D$9-Taustatiedot!B$8)*1000000</f>
        <v>5.0612040757467049</v>
      </c>
      <c r="N11" s="108"/>
    </row>
    <row r="12" spans="1:14" s="18" customFormat="1" ht="12.75" x14ac:dyDescent="0.2">
      <c r="A12" s="46"/>
      <c r="B12" s="76">
        <v>3</v>
      </c>
      <c r="C12" s="77">
        <f t="shared" si="0"/>
        <v>17.007678760563163</v>
      </c>
      <c r="D12" s="77">
        <f t="shared" si="1"/>
        <v>12.124604922706814</v>
      </c>
      <c r="E12" s="77">
        <f t="shared" si="2"/>
        <v>7.5918061136200592</v>
      </c>
      <c r="F12" s="46"/>
      <c r="G12" s="46"/>
      <c r="H12" s="46"/>
      <c r="I12" s="46"/>
      <c r="J12" s="46"/>
      <c r="K12" s="47">
        <f>(Taustatiedot!B$25*(0.00276*Taustatiedot!B$61*Kuvaaja!B12/(0.23*Taustatiedot!B$25+0.77)))/(Taustatiedot!D$9-Taustatiedot!B$8)*1000000</f>
        <v>17.007678760563163</v>
      </c>
      <c r="L12" s="47">
        <f>(Taustatiedot!B$25*(0.00276*Taustatiedot!B$62*Kuvaaja!B12/(0.23*Taustatiedot!B$25+0.77)))/(Taustatiedot!D$9-Taustatiedot!B$8)*1000000</f>
        <v>12.124604922706814</v>
      </c>
      <c r="M12" s="47">
        <f>(Taustatiedot!B$25*(0.00276*Taustatiedot!B$63*Kuvaaja!B12/(0.23*Taustatiedot!B$25+0.77)))/(Taustatiedot!D$9-Taustatiedot!B$8)*1000000</f>
        <v>7.5918061136200592</v>
      </c>
      <c r="N12" s="108"/>
    </row>
    <row r="13" spans="1:14" s="18" customFormat="1" ht="12.75" x14ac:dyDescent="0.2">
      <c r="A13" s="46"/>
      <c r="B13" s="76">
        <v>4</v>
      </c>
      <c r="C13" s="77">
        <f t="shared" si="0"/>
        <v>22.67690501408422</v>
      </c>
      <c r="D13" s="77">
        <f t="shared" si="1"/>
        <v>16.166139896942418</v>
      </c>
      <c r="E13" s="77">
        <f t="shared" si="2"/>
        <v>10.12240815149341</v>
      </c>
      <c r="F13" s="46"/>
      <c r="G13" s="46"/>
      <c r="H13" s="46"/>
      <c r="I13" s="46"/>
      <c r="J13" s="46"/>
      <c r="K13" s="47">
        <f>(Taustatiedot!B$25*(0.00276*Taustatiedot!B$61*Kuvaaja!B13/(0.23*Taustatiedot!B$25+0.77)))/(Taustatiedot!D$9-Taustatiedot!B$8)*1000000</f>
        <v>22.67690501408422</v>
      </c>
      <c r="L13" s="47">
        <f>(Taustatiedot!B$25*(0.00276*Taustatiedot!B$62*Kuvaaja!B13/(0.23*Taustatiedot!B$25+0.77)))/(Taustatiedot!D$9-Taustatiedot!B$8)*1000000</f>
        <v>16.166139896942418</v>
      </c>
      <c r="M13" s="47">
        <f>(Taustatiedot!B$25*(0.00276*Taustatiedot!B$63*Kuvaaja!B13/(0.23*Taustatiedot!B$25+0.77)))/(Taustatiedot!D$9-Taustatiedot!B$8)*1000000</f>
        <v>10.12240815149341</v>
      </c>
      <c r="N13" s="108"/>
    </row>
    <row r="14" spans="1:14" s="18" customFormat="1" ht="12.75" x14ac:dyDescent="0.2">
      <c r="A14" s="46"/>
      <c r="B14" s="76">
        <v>5</v>
      </c>
      <c r="C14" s="77">
        <f t="shared" si="0"/>
        <v>28.346131267605276</v>
      </c>
      <c r="D14" s="77">
        <f t="shared" si="1"/>
        <v>20.207674871178025</v>
      </c>
      <c r="E14" s="77">
        <f t="shared" si="2"/>
        <v>12.653010189366762</v>
      </c>
      <c r="F14" s="46"/>
      <c r="G14" s="46"/>
      <c r="H14" s="46"/>
      <c r="I14" s="46"/>
      <c r="J14" s="46"/>
      <c r="K14" s="47">
        <f>(Taustatiedot!B$25*(0.00276*Taustatiedot!B$61*Kuvaaja!B14/(0.23*Taustatiedot!B$25+0.77)))/(Taustatiedot!D$9-Taustatiedot!B$8)*1000000</f>
        <v>28.346131267605276</v>
      </c>
      <c r="L14" s="47">
        <f>(Taustatiedot!B$25*(0.00276*Taustatiedot!B$62*Kuvaaja!B14/(0.23*Taustatiedot!B$25+0.77)))/(Taustatiedot!D$9-Taustatiedot!B$8)*1000000</f>
        <v>20.207674871178025</v>
      </c>
      <c r="M14" s="47">
        <f>(Taustatiedot!B$25*(0.00276*Taustatiedot!B$63*Kuvaaja!B14/(0.23*Taustatiedot!B$25+0.77)))/(Taustatiedot!D$9-Taustatiedot!B$8)*1000000</f>
        <v>12.653010189366762</v>
      </c>
      <c r="N14" s="108"/>
    </row>
    <row r="15" spans="1:14" s="18" customFormat="1" ht="12.75" x14ac:dyDescent="0.2">
      <c r="A15" s="46"/>
      <c r="B15" s="76">
        <v>6</v>
      </c>
      <c r="C15" s="77">
        <f t="shared" si="0"/>
        <v>34.015357521126326</v>
      </c>
      <c r="D15" s="77">
        <f t="shared" si="1"/>
        <v>24.249209845413628</v>
      </c>
      <c r="E15" s="77">
        <f t="shared" si="2"/>
        <v>15.183612227240118</v>
      </c>
      <c r="F15" s="46"/>
      <c r="G15" s="46"/>
      <c r="H15" s="46"/>
      <c r="I15" s="46"/>
      <c r="J15" s="46"/>
      <c r="K15" s="47">
        <f>(Taustatiedot!B$25*(0.00276*Taustatiedot!B$61*Kuvaaja!B15/(0.23*Taustatiedot!B$25+0.77)))/(Taustatiedot!D$9-Taustatiedot!B$8)*1000000</f>
        <v>34.015357521126326</v>
      </c>
      <c r="L15" s="47">
        <f>(Taustatiedot!B$25*(0.00276*Taustatiedot!B$62*Kuvaaja!B15/(0.23*Taustatiedot!B$25+0.77)))/(Taustatiedot!D$9-Taustatiedot!B$8)*1000000</f>
        <v>24.249209845413628</v>
      </c>
      <c r="M15" s="47">
        <f>(Taustatiedot!B$25*(0.00276*Taustatiedot!B$63*Kuvaaja!B15/(0.23*Taustatiedot!B$25+0.77)))/(Taustatiedot!D$9-Taustatiedot!B$8)*1000000</f>
        <v>15.183612227240118</v>
      </c>
      <c r="N15" s="108"/>
    </row>
    <row r="16" spans="1:14" s="18" customFormat="1" ht="12.75" x14ac:dyDescent="0.2">
      <c r="A16" s="46"/>
      <c r="B16" s="76">
        <v>7</v>
      </c>
      <c r="C16" s="77">
        <f t="shared" si="0"/>
        <v>39.684583774647379</v>
      </c>
      <c r="D16" s="77">
        <f t="shared" si="1"/>
        <v>28.290744819649234</v>
      </c>
      <c r="E16" s="77">
        <f t="shared" si="2"/>
        <v>17.714214265113469</v>
      </c>
      <c r="F16" s="46"/>
      <c r="G16" s="46"/>
      <c r="H16" s="46"/>
      <c r="I16" s="46"/>
      <c r="J16" s="46"/>
      <c r="K16" s="47">
        <f>(Taustatiedot!B$25*(0.00276*Taustatiedot!B$61*Kuvaaja!B16/(0.23*Taustatiedot!B$25+0.77)))/(Taustatiedot!D$9-Taustatiedot!B$8)*1000000</f>
        <v>39.684583774647379</v>
      </c>
      <c r="L16" s="47">
        <f>(Taustatiedot!B$25*(0.00276*Taustatiedot!B$62*Kuvaaja!B16/(0.23*Taustatiedot!B$25+0.77)))/(Taustatiedot!D$9-Taustatiedot!B$8)*1000000</f>
        <v>28.290744819649234</v>
      </c>
      <c r="M16" s="47">
        <f>(Taustatiedot!B$25*(0.00276*Taustatiedot!B$63*Kuvaaja!B16/(0.23*Taustatiedot!B$25+0.77)))/(Taustatiedot!D$9-Taustatiedot!B$8)*1000000</f>
        <v>17.714214265113469</v>
      </c>
      <c r="N16" s="108"/>
    </row>
    <row r="17" spans="1:14" s="18" customFormat="1" ht="12.75" x14ac:dyDescent="0.2">
      <c r="A17" s="46"/>
      <c r="B17" s="73"/>
      <c r="C17" s="73"/>
      <c r="D17" s="73"/>
      <c r="E17" s="46"/>
      <c r="F17" s="46"/>
      <c r="G17" s="46"/>
      <c r="H17" s="46"/>
      <c r="I17" s="73"/>
      <c r="J17" s="46"/>
      <c r="K17" s="108"/>
      <c r="L17" s="108"/>
      <c r="M17" s="108"/>
      <c r="N17" s="108"/>
    </row>
    <row r="18" spans="1:14" s="18" customFormat="1" ht="12.75" x14ac:dyDescent="0.2">
      <c r="A18" s="46"/>
      <c r="B18" s="73"/>
      <c r="C18" s="73"/>
      <c r="D18" s="73"/>
      <c r="E18" s="46"/>
      <c r="F18" s="46"/>
      <c r="G18" s="46"/>
      <c r="H18" s="46"/>
      <c r="I18" s="73"/>
      <c r="J18" s="46"/>
      <c r="K18" s="108"/>
      <c r="L18" s="108"/>
      <c r="M18" s="108"/>
      <c r="N18" s="108"/>
    </row>
    <row r="19" spans="1:14" s="18" customFormat="1" ht="12.75" x14ac:dyDescent="0.2">
      <c r="A19" s="46"/>
      <c r="B19" s="73"/>
      <c r="C19" s="73"/>
      <c r="D19" s="73"/>
      <c r="E19" s="73"/>
      <c r="F19" s="73"/>
      <c r="G19" s="73"/>
      <c r="H19" s="73"/>
      <c r="I19" s="73"/>
      <c r="J19" s="37"/>
    </row>
    <row r="20" spans="1:14" s="18" customFormat="1" ht="12.75" x14ac:dyDescent="0.2">
      <c r="A20" s="46"/>
      <c r="B20" s="73"/>
      <c r="C20" s="73"/>
      <c r="D20" s="73"/>
      <c r="E20" s="73"/>
      <c r="F20" s="73"/>
      <c r="G20" s="73"/>
      <c r="H20" s="73"/>
      <c r="I20" s="73"/>
      <c r="J20" s="37"/>
    </row>
    <row r="21" spans="1:14" s="18" customFormat="1" ht="12.75" x14ac:dyDescent="0.2">
      <c r="A21" s="46"/>
      <c r="B21" s="73"/>
      <c r="C21" s="73"/>
      <c r="D21" s="73"/>
      <c r="E21" s="73"/>
      <c r="F21" s="73"/>
      <c r="G21" s="73"/>
      <c r="H21" s="73"/>
      <c r="I21" s="73"/>
      <c r="J21" s="37"/>
    </row>
    <row r="22" spans="1:14" s="18" customFormat="1" ht="12.75" x14ac:dyDescent="0.2">
      <c r="A22" s="46"/>
      <c r="B22" s="73"/>
      <c r="C22" s="73"/>
      <c r="D22" s="73"/>
      <c r="E22" s="73"/>
      <c r="F22" s="73"/>
      <c r="G22" s="73"/>
      <c r="H22" s="73"/>
      <c r="I22" s="73"/>
      <c r="J22" s="37"/>
    </row>
    <row r="23" spans="1:14" s="18" customFormat="1" ht="12.75" x14ac:dyDescent="0.2">
      <c r="A23" s="46"/>
      <c r="B23" s="73"/>
      <c r="C23" s="73"/>
      <c r="D23" s="73"/>
      <c r="E23" s="73"/>
      <c r="F23" s="73"/>
      <c r="G23" s="73"/>
      <c r="H23" s="73"/>
      <c r="I23" s="73"/>
      <c r="J23" s="37"/>
    </row>
    <row r="24" spans="1:14" s="18" customFormat="1" ht="12.75" x14ac:dyDescent="0.2">
      <c r="A24" s="46"/>
      <c r="B24" s="73"/>
      <c r="C24" s="73"/>
      <c r="D24" s="73"/>
      <c r="E24" s="73"/>
      <c r="F24" s="73"/>
      <c r="G24" s="73"/>
      <c r="H24" s="73"/>
      <c r="I24" s="73"/>
      <c r="J24" s="37"/>
    </row>
    <row r="25" spans="1:14" s="18" customFormat="1" ht="12.75" x14ac:dyDescent="0.2">
      <c r="A25" s="46"/>
      <c r="B25" s="73"/>
      <c r="C25" s="73"/>
      <c r="D25" s="73"/>
      <c r="E25" s="73"/>
      <c r="F25" s="73"/>
      <c r="G25" s="73"/>
      <c r="H25" s="73"/>
      <c r="I25" s="73"/>
      <c r="J25" s="37"/>
    </row>
    <row r="26" spans="1:14" s="18" customFormat="1" ht="12.75" x14ac:dyDescent="0.2">
      <c r="A26" s="46"/>
      <c r="B26" s="73"/>
      <c r="C26" s="73"/>
      <c r="D26" s="73"/>
      <c r="E26" s="73"/>
      <c r="F26" s="73"/>
      <c r="G26" s="73"/>
      <c r="H26" s="73"/>
      <c r="I26" s="73"/>
      <c r="J26" s="37"/>
    </row>
    <row r="27" spans="1:14" s="18" customFormat="1" ht="12.75" x14ac:dyDescent="0.2">
      <c r="A27" s="46"/>
      <c r="B27" s="73"/>
      <c r="C27" s="73"/>
      <c r="D27" s="73"/>
      <c r="E27" s="73"/>
      <c r="F27" s="73"/>
      <c r="G27" s="73"/>
      <c r="H27" s="73"/>
      <c r="I27" s="73"/>
      <c r="J27" s="37"/>
    </row>
    <row r="28" spans="1:14" s="18" customFormat="1" ht="12.75" x14ac:dyDescent="0.2">
      <c r="A28" s="46"/>
      <c r="B28" s="73"/>
      <c r="C28" s="73"/>
      <c r="D28" s="73"/>
      <c r="E28" s="73"/>
      <c r="F28" s="73"/>
      <c r="G28" s="73"/>
      <c r="H28" s="73"/>
      <c r="I28" s="73"/>
      <c r="J28" s="37"/>
    </row>
    <row r="29" spans="1:14" s="18" customFormat="1" ht="12.75" x14ac:dyDescent="0.2">
      <c r="A29" s="46"/>
      <c r="B29" s="73"/>
      <c r="C29" s="73"/>
      <c r="D29" s="73"/>
      <c r="E29" s="73"/>
      <c r="F29" s="73"/>
      <c r="G29" s="73"/>
      <c r="H29" s="73"/>
      <c r="I29" s="73"/>
      <c r="J29" s="37"/>
    </row>
    <row r="30" spans="1:14" s="18" customFormat="1" ht="12.75" x14ac:dyDescent="0.2">
      <c r="A30" s="46"/>
      <c r="B30" s="73"/>
      <c r="C30" s="73"/>
      <c r="D30" s="73"/>
      <c r="E30" s="73"/>
      <c r="F30" s="73"/>
      <c r="G30" s="73"/>
      <c r="H30" s="73"/>
      <c r="I30" s="73"/>
      <c r="J30" s="37"/>
    </row>
    <row r="31" spans="1:14" s="18" customFormat="1" ht="12.75" x14ac:dyDescent="0.2">
      <c r="A31" s="46"/>
      <c r="B31" s="73"/>
      <c r="C31" s="73"/>
      <c r="D31" s="73"/>
      <c r="E31" s="73"/>
      <c r="F31" s="73"/>
      <c r="G31" s="73"/>
      <c r="H31" s="73"/>
      <c r="I31" s="73"/>
      <c r="J31" s="37"/>
    </row>
    <row r="32" spans="1:14" s="18" customFormat="1" ht="12.75" x14ac:dyDescent="0.2">
      <c r="A32" s="46"/>
      <c r="B32" s="73"/>
      <c r="C32" s="73"/>
      <c r="D32" s="73"/>
      <c r="E32" s="73"/>
      <c r="F32" s="73"/>
      <c r="G32" s="73"/>
      <c r="H32" s="73"/>
      <c r="I32" s="73"/>
      <c r="J32" s="37"/>
    </row>
    <row r="33" spans="1:10" s="18" customFormat="1" ht="12.75" x14ac:dyDescent="0.2">
      <c r="A33" s="46"/>
      <c r="B33" s="73"/>
      <c r="C33" s="73"/>
      <c r="D33" s="73"/>
      <c r="E33" s="73"/>
      <c r="F33" s="73"/>
      <c r="G33" s="73"/>
      <c r="H33" s="73"/>
      <c r="I33" s="73"/>
      <c r="J33" s="37"/>
    </row>
    <row r="34" spans="1:10" s="18" customFormat="1" ht="12.75" x14ac:dyDescent="0.2">
      <c r="A34" s="46"/>
      <c r="B34" s="73"/>
      <c r="C34" s="73"/>
      <c r="D34" s="73"/>
      <c r="E34" s="73"/>
      <c r="F34" s="73"/>
      <c r="G34" s="73"/>
      <c r="H34" s="73"/>
      <c r="I34" s="73"/>
      <c r="J34" s="37"/>
    </row>
    <row r="35" spans="1:10" s="18" customFormat="1" ht="12.75" x14ac:dyDescent="0.2">
      <c r="A35" s="46"/>
      <c r="B35" s="73"/>
      <c r="C35" s="73"/>
      <c r="D35" s="73"/>
      <c r="E35" s="73"/>
      <c r="F35" s="73"/>
      <c r="G35" s="73"/>
      <c r="H35" s="73"/>
      <c r="I35" s="73"/>
      <c r="J35" s="37"/>
    </row>
    <row r="36" spans="1:10" s="18" customFormat="1" ht="12.75" x14ac:dyDescent="0.2">
      <c r="A36" s="46"/>
      <c r="B36" s="73"/>
      <c r="C36" s="73"/>
      <c r="D36" s="73"/>
      <c r="E36" s="73"/>
      <c r="F36" s="73"/>
      <c r="G36" s="73"/>
      <c r="H36" s="73"/>
      <c r="I36" s="73"/>
      <c r="J36" s="37"/>
    </row>
    <row r="37" spans="1:10" s="18" customFormat="1" ht="12.75" x14ac:dyDescent="0.2">
      <c r="A37" s="37"/>
      <c r="B37" s="39"/>
      <c r="C37" s="39"/>
      <c r="D37" s="39"/>
      <c r="E37" s="39"/>
      <c r="F37" s="39"/>
      <c r="G37" s="39"/>
      <c r="H37" s="39"/>
      <c r="I37" s="39"/>
      <c r="J37" s="37"/>
    </row>
    <row r="38" spans="1:10" s="18" customFormat="1" ht="12.75" x14ac:dyDescent="0.2">
      <c r="A38" s="37"/>
      <c r="B38" s="39"/>
      <c r="C38" s="39"/>
      <c r="D38" s="39"/>
      <c r="E38" s="39"/>
      <c r="F38" s="39"/>
      <c r="G38" s="39"/>
      <c r="H38" s="39"/>
      <c r="I38" s="39"/>
      <c r="J38" s="37"/>
    </row>
    <row r="39" spans="1:10" s="18" customFormat="1" ht="12.75" x14ac:dyDescent="0.2">
      <c r="B39" s="17"/>
      <c r="C39" s="17"/>
      <c r="D39" s="17"/>
      <c r="E39" s="17"/>
      <c r="F39" s="17"/>
      <c r="G39" s="17"/>
      <c r="H39" s="17"/>
      <c r="I39" s="17"/>
    </row>
    <row r="40" spans="1:10" s="18" customFormat="1" ht="12.75" x14ac:dyDescent="0.2">
      <c r="B40" s="17"/>
      <c r="C40" s="17"/>
      <c r="D40" s="17"/>
      <c r="E40" s="17"/>
      <c r="F40" s="17"/>
      <c r="G40" s="17"/>
      <c r="H40" s="17"/>
      <c r="I40" s="17"/>
    </row>
    <row r="41" spans="1:10" s="18" customFormat="1" ht="12.75" x14ac:dyDescent="0.2">
      <c r="B41" s="17"/>
      <c r="C41" s="17"/>
      <c r="D41" s="17"/>
      <c r="E41" s="17"/>
      <c r="F41" s="17"/>
      <c r="G41" s="17"/>
      <c r="H41" s="17"/>
      <c r="I41" s="17"/>
    </row>
    <row r="42" spans="1:10" s="18" customFormat="1" ht="12.75" x14ac:dyDescent="0.2">
      <c r="B42" s="17"/>
      <c r="C42" s="17"/>
      <c r="D42" s="17"/>
      <c r="E42" s="17"/>
      <c r="F42" s="17"/>
      <c r="G42" s="17"/>
      <c r="H42" s="17"/>
      <c r="I42" s="17"/>
    </row>
    <row r="43" spans="1:10" s="18" customFormat="1" ht="12.75" x14ac:dyDescent="0.2">
      <c r="B43" s="17"/>
      <c r="C43" s="17"/>
      <c r="D43" s="17"/>
      <c r="E43" s="17"/>
      <c r="F43" s="17"/>
      <c r="G43" s="17"/>
      <c r="H43" s="17"/>
      <c r="I43" s="17"/>
    </row>
    <row r="44" spans="1:10" s="18" customFormat="1" ht="12.75" x14ac:dyDescent="0.2">
      <c r="B44" s="17"/>
      <c r="C44" s="17"/>
      <c r="D44" s="17"/>
      <c r="E44" s="17"/>
      <c r="F44" s="17"/>
      <c r="G44" s="17"/>
      <c r="H44" s="17"/>
      <c r="I44" s="17"/>
    </row>
    <row r="45" spans="1:10" s="18" customFormat="1" ht="12.75" x14ac:dyDescent="0.2">
      <c r="B45" s="17"/>
      <c r="C45" s="17"/>
      <c r="D45" s="17"/>
      <c r="E45" s="17"/>
      <c r="F45" s="17"/>
      <c r="G45" s="17"/>
      <c r="H45" s="17"/>
      <c r="I45" s="17"/>
    </row>
    <row r="46" spans="1:10" s="18" customFormat="1" ht="12.75" x14ac:dyDescent="0.2">
      <c r="B46" s="17"/>
      <c r="C46" s="17"/>
      <c r="D46" s="17"/>
      <c r="E46" s="17"/>
      <c r="F46" s="17"/>
      <c r="G46" s="17"/>
      <c r="H46" s="17"/>
      <c r="I46" s="17"/>
    </row>
    <row r="47" spans="1:10" s="18" customFormat="1" ht="12.75" x14ac:dyDescent="0.2">
      <c r="B47" s="17"/>
      <c r="C47" s="17"/>
      <c r="D47" s="17"/>
      <c r="E47" s="17"/>
      <c r="F47" s="17"/>
      <c r="G47" s="17"/>
      <c r="H47" s="17"/>
      <c r="I47" s="17"/>
    </row>
    <row r="48" spans="1:10" s="18" customFormat="1" ht="12.75" x14ac:dyDescent="0.2">
      <c r="B48" s="17"/>
      <c r="C48" s="17"/>
      <c r="D48" s="17"/>
      <c r="E48" s="17"/>
      <c r="F48" s="17"/>
      <c r="G48" s="17"/>
      <c r="H48" s="17"/>
      <c r="I48" s="17"/>
    </row>
    <row r="49" spans="2:9" s="18" customFormat="1" ht="12.75" x14ac:dyDescent="0.2">
      <c r="B49" s="17"/>
      <c r="C49" s="17"/>
      <c r="D49" s="17"/>
      <c r="E49" s="17"/>
      <c r="F49" s="17"/>
      <c r="G49" s="17"/>
      <c r="H49" s="17"/>
      <c r="I49" s="17"/>
    </row>
    <row r="50" spans="2:9" s="18" customFormat="1" ht="12.75" x14ac:dyDescent="0.2">
      <c r="B50" s="17"/>
      <c r="C50" s="17"/>
      <c r="D50" s="17"/>
      <c r="E50" s="17"/>
      <c r="F50" s="17"/>
      <c r="G50" s="17"/>
      <c r="H50" s="17"/>
      <c r="I50" s="17"/>
    </row>
    <row r="51" spans="2:9" s="18" customFormat="1" ht="12.75" x14ac:dyDescent="0.2">
      <c r="B51" s="17"/>
      <c r="C51" s="17"/>
      <c r="D51" s="17"/>
      <c r="E51" s="17"/>
      <c r="F51" s="17"/>
      <c r="G51" s="17"/>
      <c r="H51" s="17"/>
      <c r="I51" s="17"/>
    </row>
    <row r="52" spans="2:9" s="18" customFormat="1" ht="12.75" x14ac:dyDescent="0.2">
      <c r="B52" s="17"/>
      <c r="C52" s="17"/>
      <c r="D52" s="17"/>
      <c r="E52" s="17"/>
      <c r="F52" s="17"/>
      <c r="G52" s="17"/>
      <c r="H52" s="17"/>
      <c r="I52" s="17"/>
    </row>
    <row r="53" spans="2:9" s="18" customFormat="1" ht="12.75" x14ac:dyDescent="0.2">
      <c r="B53" s="17"/>
      <c r="C53" s="17"/>
      <c r="D53" s="17"/>
      <c r="E53" s="17"/>
      <c r="F53" s="17"/>
      <c r="G53" s="17"/>
      <c r="H53" s="17"/>
      <c r="I53" s="17"/>
    </row>
    <row r="54" spans="2:9" s="18" customFormat="1" ht="12.75" x14ac:dyDescent="0.2">
      <c r="B54" s="17"/>
      <c r="C54" s="17"/>
      <c r="D54" s="17"/>
      <c r="E54" s="17"/>
      <c r="F54" s="17"/>
      <c r="G54" s="17"/>
      <c r="H54" s="17"/>
      <c r="I54" s="17"/>
    </row>
    <row r="55" spans="2:9" s="18" customFormat="1" ht="12.75" x14ac:dyDescent="0.2">
      <c r="B55" s="17"/>
      <c r="C55" s="17"/>
      <c r="D55" s="17"/>
      <c r="E55" s="17"/>
      <c r="F55" s="17"/>
      <c r="G55" s="17"/>
      <c r="H55" s="17"/>
      <c r="I55" s="17"/>
    </row>
    <row r="56" spans="2:9" s="18" customFormat="1" ht="12.75" x14ac:dyDescent="0.2">
      <c r="B56" s="17"/>
      <c r="C56" s="17"/>
      <c r="D56" s="17"/>
      <c r="E56" s="17"/>
      <c r="F56" s="17"/>
      <c r="G56" s="17"/>
      <c r="H56" s="17"/>
      <c r="I56" s="17"/>
    </row>
    <row r="57" spans="2:9" s="18" customFormat="1" ht="12.75" x14ac:dyDescent="0.2">
      <c r="B57" s="17"/>
      <c r="C57" s="17"/>
      <c r="D57" s="17"/>
      <c r="E57" s="17"/>
      <c r="F57" s="17"/>
      <c r="G57" s="17"/>
      <c r="H57" s="17"/>
      <c r="I57" s="17"/>
    </row>
    <row r="58" spans="2:9" s="18" customFormat="1" ht="12.75" x14ac:dyDescent="0.2">
      <c r="B58" s="17"/>
      <c r="C58" s="17"/>
      <c r="D58" s="17"/>
      <c r="E58" s="17"/>
      <c r="F58" s="17"/>
      <c r="G58" s="17"/>
      <c r="H58" s="17"/>
      <c r="I58" s="17"/>
    </row>
    <row r="59" spans="2:9" s="18" customFormat="1" ht="12.75" x14ac:dyDescent="0.2">
      <c r="B59" s="17"/>
      <c r="C59" s="17"/>
      <c r="D59" s="17"/>
      <c r="E59" s="17"/>
      <c r="F59" s="17"/>
      <c r="G59" s="17"/>
      <c r="H59" s="17"/>
      <c r="I59" s="17"/>
    </row>
    <row r="60" spans="2:9" s="18" customFormat="1" ht="12.75" x14ac:dyDescent="0.2">
      <c r="B60" s="17"/>
      <c r="C60" s="17"/>
      <c r="D60" s="17"/>
      <c r="E60" s="17"/>
      <c r="F60" s="17"/>
      <c r="G60" s="17"/>
      <c r="H60" s="17"/>
      <c r="I60" s="17"/>
    </row>
    <row r="61" spans="2:9" s="18" customFormat="1" ht="12.75" x14ac:dyDescent="0.2">
      <c r="B61" s="17"/>
      <c r="C61" s="17"/>
      <c r="D61" s="17"/>
      <c r="E61" s="17"/>
      <c r="F61" s="17"/>
      <c r="G61" s="17"/>
      <c r="H61" s="17"/>
      <c r="I61" s="17"/>
    </row>
    <row r="62" spans="2:9" s="18" customFormat="1" ht="12.75" x14ac:dyDescent="0.2">
      <c r="B62" s="17"/>
      <c r="C62" s="17"/>
      <c r="D62" s="17"/>
      <c r="E62" s="17"/>
      <c r="F62" s="17"/>
      <c r="G62" s="17"/>
      <c r="H62" s="17"/>
      <c r="I62" s="17"/>
    </row>
    <row r="63" spans="2:9" s="18" customFormat="1" ht="12.75" x14ac:dyDescent="0.2">
      <c r="B63" s="17"/>
      <c r="C63" s="17"/>
      <c r="D63" s="17"/>
      <c r="E63" s="17"/>
      <c r="F63" s="17"/>
      <c r="G63" s="17"/>
      <c r="H63" s="17"/>
      <c r="I63" s="17"/>
    </row>
    <row r="64" spans="2:9" s="18" customFormat="1" ht="12.75" x14ac:dyDescent="0.2">
      <c r="B64" s="17"/>
      <c r="C64" s="17"/>
      <c r="D64" s="17"/>
      <c r="E64" s="17"/>
      <c r="F64" s="17"/>
      <c r="G64" s="17"/>
      <c r="H64" s="17"/>
      <c r="I64" s="17"/>
    </row>
    <row r="65" spans="2:9" s="18" customFormat="1" ht="12.75" x14ac:dyDescent="0.2">
      <c r="B65" s="17"/>
      <c r="C65" s="17"/>
      <c r="D65" s="17"/>
      <c r="E65" s="17"/>
      <c r="F65" s="17"/>
      <c r="G65" s="17"/>
      <c r="H65" s="17"/>
      <c r="I65" s="17"/>
    </row>
    <row r="66" spans="2:9" s="18" customFormat="1" ht="12.75" x14ac:dyDescent="0.2">
      <c r="B66" s="17"/>
      <c r="C66" s="17"/>
      <c r="D66" s="17"/>
      <c r="E66" s="17"/>
      <c r="F66" s="17"/>
      <c r="G66" s="17"/>
      <c r="H66" s="17"/>
      <c r="I66" s="17"/>
    </row>
    <row r="67" spans="2:9" s="18" customFormat="1" ht="12.75" x14ac:dyDescent="0.2">
      <c r="B67" s="17"/>
      <c r="C67" s="17"/>
      <c r="D67" s="17"/>
      <c r="E67" s="17"/>
      <c r="F67" s="17"/>
      <c r="G67" s="17"/>
      <c r="H67" s="17"/>
      <c r="I67" s="17"/>
    </row>
    <row r="68" spans="2:9" s="18" customFormat="1" ht="12.75" x14ac:dyDescent="0.2">
      <c r="B68" s="17"/>
      <c r="C68" s="17"/>
      <c r="D68" s="17"/>
      <c r="E68" s="17"/>
      <c r="F68" s="17"/>
      <c r="G68" s="17"/>
      <c r="H68" s="17"/>
      <c r="I68" s="17"/>
    </row>
    <row r="69" spans="2:9" s="18" customFormat="1" ht="12.75" x14ac:dyDescent="0.2">
      <c r="B69" s="17"/>
      <c r="C69" s="17"/>
      <c r="D69" s="17"/>
      <c r="E69" s="17"/>
      <c r="F69" s="17"/>
      <c r="G69" s="17"/>
      <c r="H69" s="17"/>
      <c r="I69" s="17"/>
    </row>
    <row r="70" spans="2:9" s="18" customFormat="1" ht="12.75" x14ac:dyDescent="0.2">
      <c r="B70" s="17"/>
      <c r="C70" s="17"/>
      <c r="D70" s="17"/>
      <c r="E70" s="17"/>
      <c r="F70" s="17"/>
      <c r="G70" s="17"/>
      <c r="H70" s="17"/>
      <c r="I70" s="17"/>
    </row>
    <row r="71" spans="2:9" s="18" customFormat="1" ht="12.75" x14ac:dyDescent="0.2">
      <c r="B71" s="17"/>
      <c r="C71" s="17"/>
      <c r="D71" s="17"/>
      <c r="E71" s="17"/>
      <c r="F71" s="17"/>
      <c r="G71" s="17"/>
      <c r="H71" s="17"/>
      <c r="I71" s="17"/>
    </row>
    <row r="72" spans="2:9" s="18" customFormat="1" ht="12.75" x14ac:dyDescent="0.2">
      <c r="B72" s="17"/>
      <c r="C72" s="17"/>
      <c r="D72" s="17"/>
      <c r="E72" s="17"/>
      <c r="F72" s="17"/>
      <c r="G72" s="17"/>
      <c r="H72" s="17"/>
      <c r="I72" s="17"/>
    </row>
    <row r="73" spans="2:9" s="18" customFormat="1" ht="12.75" x14ac:dyDescent="0.2">
      <c r="B73" s="17"/>
      <c r="C73" s="17"/>
      <c r="D73" s="17"/>
      <c r="E73" s="17"/>
      <c r="F73" s="17"/>
      <c r="G73" s="17"/>
      <c r="H73" s="17"/>
      <c r="I73" s="17"/>
    </row>
    <row r="74" spans="2:9" s="18" customFormat="1" ht="12.75" x14ac:dyDescent="0.2">
      <c r="B74" s="17"/>
      <c r="C74" s="17"/>
      <c r="D74" s="17"/>
      <c r="E74" s="17"/>
      <c r="F74" s="17"/>
      <c r="G74" s="17"/>
      <c r="H74" s="17"/>
      <c r="I74" s="17"/>
    </row>
    <row r="75" spans="2:9" s="18" customFormat="1" ht="12.75" x14ac:dyDescent="0.2">
      <c r="B75" s="17"/>
      <c r="C75" s="17"/>
      <c r="D75" s="17"/>
      <c r="E75" s="17"/>
      <c r="F75" s="17"/>
      <c r="G75" s="17"/>
      <c r="H75" s="17"/>
      <c r="I75" s="17"/>
    </row>
    <row r="76" spans="2:9" s="18" customFormat="1" ht="12.75" x14ac:dyDescent="0.2">
      <c r="B76" s="17"/>
      <c r="C76" s="17"/>
      <c r="D76" s="17"/>
      <c r="E76" s="17"/>
      <c r="F76" s="17"/>
      <c r="G76" s="17"/>
      <c r="H76" s="17"/>
      <c r="I76" s="17"/>
    </row>
    <row r="77" spans="2:9" s="18" customFormat="1" ht="12.75" x14ac:dyDescent="0.2">
      <c r="B77" s="17"/>
      <c r="C77" s="17"/>
      <c r="D77" s="17"/>
      <c r="E77" s="17"/>
      <c r="F77" s="17"/>
      <c r="G77" s="17"/>
      <c r="H77" s="17"/>
      <c r="I77" s="17"/>
    </row>
    <row r="78" spans="2:9" s="18" customFormat="1" ht="12.75" x14ac:dyDescent="0.2">
      <c r="B78" s="17"/>
      <c r="C78" s="17"/>
      <c r="D78" s="17"/>
      <c r="E78" s="17"/>
      <c r="F78" s="17"/>
      <c r="G78" s="17"/>
      <c r="H78" s="17"/>
      <c r="I78" s="17"/>
    </row>
    <row r="79" spans="2:9" s="18" customFormat="1" ht="12.75" x14ac:dyDescent="0.2">
      <c r="B79" s="17"/>
      <c r="C79" s="17"/>
      <c r="D79" s="17"/>
      <c r="E79" s="17"/>
      <c r="F79" s="17"/>
      <c r="G79" s="17"/>
      <c r="H79" s="17"/>
      <c r="I79" s="17"/>
    </row>
    <row r="80" spans="2:9" s="18" customFormat="1" ht="12.75" x14ac:dyDescent="0.2">
      <c r="B80" s="17"/>
      <c r="C80" s="17"/>
      <c r="D80" s="17"/>
      <c r="E80" s="17"/>
      <c r="F80" s="17"/>
      <c r="G80" s="17"/>
      <c r="H80" s="17"/>
      <c r="I80" s="17"/>
    </row>
    <row r="81" spans="2:9" s="18" customFormat="1" ht="12.75" x14ac:dyDescent="0.2">
      <c r="B81" s="17"/>
      <c r="C81" s="17"/>
      <c r="D81" s="17"/>
      <c r="E81" s="17"/>
      <c r="F81" s="17"/>
      <c r="G81" s="17"/>
      <c r="H81" s="17"/>
      <c r="I81" s="17"/>
    </row>
    <row r="82" spans="2:9" s="18" customFormat="1" ht="12.75" x14ac:dyDescent="0.2">
      <c r="B82" s="17"/>
      <c r="C82" s="17"/>
      <c r="D82" s="17"/>
      <c r="E82" s="17"/>
      <c r="F82" s="17"/>
      <c r="G82" s="17"/>
      <c r="H82" s="17"/>
      <c r="I82" s="17"/>
    </row>
    <row r="83" spans="2:9" s="18" customFormat="1" ht="12.75" x14ac:dyDescent="0.2">
      <c r="B83" s="17"/>
      <c r="C83" s="17"/>
      <c r="D83" s="17"/>
      <c r="E83" s="17"/>
      <c r="F83" s="17"/>
      <c r="G83" s="17"/>
      <c r="H83" s="17"/>
      <c r="I83" s="17"/>
    </row>
    <row r="84" spans="2:9" s="18" customFormat="1" ht="12.75" x14ac:dyDescent="0.2">
      <c r="B84" s="17"/>
      <c r="C84" s="17"/>
      <c r="D84" s="17"/>
      <c r="E84" s="17"/>
      <c r="F84" s="17"/>
      <c r="G84" s="17"/>
      <c r="H84" s="17"/>
      <c r="I84" s="17"/>
    </row>
    <row r="85" spans="2:9" s="18" customFormat="1" ht="12.75" x14ac:dyDescent="0.2">
      <c r="B85" s="17"/>
      <c r="C85" s="17"/>
      <c r="D85" s="17"/>
      <c r="E85" s="17"/>
      <c r="F85" s="17"/>
      <c r="G85" s="17"/>
      <c r="H85" s="17"/>
      <c r="I85" s="17"/>
    </row>
    <row r="86" spans="2:9" s="18" customFormat="1" ht="12.75" x14ac:dyDescent="0.2">
      <c r="B86" s="17"/>
      <c r="C86" s="17"/>
      <c r="D86" s="17"/>
      <c r="E86" s="17"/>
      <c r="F86" s="17"/>
      <c r="G86" s="17"/>
      <c r="H86" s="17"/>
      <c r="I86" s="17"/>
    </row>
    <row r="87" spans="2:9" s="18" customFormat="1" ht="12.75" x14ac:dyDescent="0.2">
      <c r="B87" s="17"/>
      <c r="C87" s="17"/>
      <c r="D87" s="17"/>
      <c r="E87" s="17"/>
      <c r="F87" s="17"/>
      <c r="G87" s="17"/>
      <c r="H87" s="17"/>
      <c r="I87" s="17"/>
    </row>
    <row r="88" spans="2:9" s="18" customFormat="1" ht="12.75" x14ac:dyDescent="0.2">
      <c r="B88" s="17"/>
      <c r="C88" s="17"/>
      <c r="D88" s="17"/>
      <c r="E88" s="17"/>
      <c r="F88" s="17"/>
      <c r="G88" s="17"/>
      <c r="H88" s="17"/>
      <c r="I88" s="17"/>
    </row>
    <row r="89" spans="2:9" s="18" customFormat="1" ht="12.75" x14ac:dyDescent="0.2">
      <c r="B89" s="17"/>
      <c r="C89" s="17"/>
      <c r="D89" s="17"/>
      <c r="E89" s="17"/>
      <c r="F89" s="17"/>
      <c r="G89" s="17"/>
      <c r="H89" s="17"/>
      <c r="I89" s="17"/>
    </row>
    <row r="90" spans="2:9" s="18" customFormat="1" ht="12.75" x14ac:dyDescent="0.2">
      <c r="B90" s="17"/>
      <c r="C90" s="17"/>
      <c r="D90" s="17"/>
      <c r="E90" s="17"/>
      <c r="F90" s="17"/>
      <c r="G90" s="17"/>
      <c r="H90" s="17"/>
      <c r="I90" s="17"/>
    </row>
    <row r="91" spans="2:9" s="18" customFormat="1" ht="12.75" x14ac:dyDescent="0.2">
      <c r="B91" s="17"/>
      <c r="C91" s="17"/>
      <c r="D91" s="17"/>
      <c r="E91" s="17"/>
      <c r="F91" s="17"/>
      <c r="G91" s="17"/>
      <c r="H91" s="17"/>
      <c r="I91" s="17"/>
    </row>
    <row r="92" spans="2:9" s="18" customFormat="1" ht="12.75" x14ac:dyDescent="0.2">
      <c r="B92" s="17"/>
      <c r="C92" s="17"/>
      <c r="D92" s="17"/>
      <c r="E92" s="17"/>
      <c r="F92" s="17"/>
      <c r="G92" s="17"/>
      <c r="H92" s="17"/>
      <c r="I92" s="17"/>
    </row>
    <row r="93" spans="2:9" s="18" customFormat="1" ht="12.75" x14ac:dyDescent="0.2">
      <c r="B93" s="17"/>
      <c r="C93" s="17"/>
      <c r="D93" s="17"/>
      <c r="E93" s="17"/>
      <c r="F93" s="17"/>
      <c r="G93" s="17"/>
      <c r="H93" s="17"/>
      <c r="I93" s="17"/>
    </row>
    <row r="94" spans="2:9" s="18" customFormat="1" ht="12.75" x14ac:dyDescent="0.2">
      <c r="B94" s="17"/>
      <c r="C94" s="17"/>
      <c r="D94" s="17"/>
      <c r="E94" s="17"/>
      <c r="F94" s="17"/>
      <c r="G94" s="17"/>
      <c r="H94" s="17"/>
      <c r="I94" s="17"/>
    </row>
    <row r="95" spans="2:9" s="18" customFormat="1" ht="12.75" x14ac:dyDescent="0.2">
      <c r="B95" s="17"/>
      <c r="C95" s="17"/>
      <c r="D95" s="17"/>
      <c r="E95" s="17"/>
      <c r="F95" s="17"/>
      <c r="G95" s="17"/>
      <c r="H95" s="17"/>
      <c r="I95" s="17"/>
    </row>
    <row r="96" spans="2:9" s="18" customFormat="1" ht="12.75" x14ac:dyDescent="0.2">
      <c r="B96" s="17"/>
      <c r="C96" s="17"/>
      <c r="D96" s="17"/>
      <c r="E96" s="17"/>
      <c r="F96" s="17"/>
      <c r="G96" s="17"/>
      <c r="H96" s="17"/>
      <c r="I96" s="17"/>
    </row>
    <row r="97" spans="2:9" s="18" customFormat="1" ht="12.75" x14ac:dyDescent="0.2">
      <c r="B97" s="17"/>
      <c r="C97" s="17"/>
      <c r="D97" s="17"/>
      <c r="E97" s="17"/>
      <c r="F97" s="17"/>
      <c r="G97" s="17"/>
      <c r="H97" s="17"/>
      <c r="I97" s="17"/>
    </row>
    <row r="98" spans="2:9" s="18" customFormat="1" ht="12.75" x14ac:dyDescent="0.2">
      <c r="B98" s="17"/>
      <c r="C98" s="17"/>
      <c r="D98" s="17"/>
      <c r="E98" s="17"/>
      <c r="F98" s="17"/>
      <c r="G98" s="17"/>
      <c r="H98" s="17"/>
      <c r="I98" s="17"/>
    </row>
    <row r="99" spans="2:9" s="18" customFormat="1" ht="12.75" x14ac:dyDescent="0.2">
      <c r="B99" s="17"/>
      <c r="C99" s="17"/>
      <c r="D99" s="17"/>
      <c r="E99" s="17"/>
      <c r="F99" s="17"/>
      <c r="G99" s="17"/>
      <c r="H99" s="17"/>
      <c r="I99" s="17"/>
    </row>
    <row r="100" spans="2:9" s="18" customFormat="1" ht="12.75" x14ac:dyDescent="0.2">
      <c r="B100" s="17"/>
      <c r="C100" s="17"/>
      <c r="D100" s="17"/>
      <c r="E100" s="17"/>
      <c r="F100" s="17"/>
      <c r="G100" s="17"/>
      <c r="H100" s="17"/>
      <c r="I100" s="17"/>
    </row>
    <row r="101" spans="2:9" s="18" customFormat="1" ht="12.75" x14ac:dyDescent="0.2">
      <c r="B101" s="17"/>
      <c r="C101" s="17"/>
      <c r="D101" s="17"/>
      <c r="E101" s="17"/>
      <c r="F101" s="17"/>
      <c r="G101" s="17"/>
      <c r="H101" s="17"/>
      <c r="I101" s="17"/>
    </row>
    <row r="102" spans="2:9" s="18" customFormat="1" ht="12.75" x14ac:dyDescent="0.2">
      <c r="B102" s="17"/>
      <c r="C102" s="17"/>
      <c r="D102" s="17"/>
      <c r="E102" s="17"/>
      <c r="F102" s="17"/>
      <c r="G102" s="17"/>
      <c r="H102" s="17"/>
      <c r="I102" s="17"/>
    </row>
    <row r="103" spans="2:9" s="18" customFormat="1" ht="12.75" x14ac:dyDescent="0.2">
      <c r="B103" s="17"/>
      <c r="C103" s="17"/>
      <c r="D103" s="17"/>
      <c r="E103" s="17"/>
      <c r="F103" s="17"/>
      <c r="G103" s="17"/>
      <c r="H103" s="17"/>
      <c r="I103" s="17"/>
    </row>
    <row r="104" spans="2:9" s="18" customFormat="1" ht="12.75" x14ac:dyDescent="0.2">
      <c r="B104" s="17"/>
      <c r="C104" s="17"/>
      <c r="D104" s="17"/>
      <c r="E104" s="17"/>
      <c r="F104" s="17"/>
      <c r="G104" s="17"/>
      <c r="H104" s="17"/>
      <c r="I104" s="17"/>
    </row>
    <row r="105" spans="2:9" s="18" customFormat="1" ht="12.75" x14ac:dyDescent="0.2">
      <c r="B105" s="17"/>
      <c r="C105" s="17"/>
      <c r="D105" s="17"/>
      <c r="E105" s="17"/>
      <c r="F105" s="17"/>
      <c r="G105" s="17"/>
      <c r="H105" s="17"/>
      <c r="I105" s="17"/>
    </row>
    <row r="106" spans="2:9" s="18" customFormat="1" ht="12.75" x14ac:dyDescent="0.2">
      <c r="B106" s="17"/>
      <c r="C106" s="17"/>
      <c r="D106" s="17"/>
      <c r="E106" s="17"/>
      <c r="F106" s="17"/>
      <c r="G106" s="17"/>
      <c r="H106" s="17"/>
      <c r="I106" s="17"/>
    </row>
    <row r="107" spans="2:9" s="18" customFormat="1" ht="12.75" x14ac:dyDescent="0.2">
      <c r="B107" s="17"/>
      <c r="C107" s="17"/>
      <c r="D107" s="17"/>
      <c r="E107" s="17"/>
      <c r="F107" s="17"/>
      <c r="G107" s="17"/>
      <c r="H107" s="17"/>
      <c r="I107" s="17"/>
    </row>
    <row r="108" spans="2:9" s="18" customFormat="1" ht="12.75" x14ac:dyDescent="0.2">
      <c r="B108" s="17"/>
      <c r="C108" s="17"/>
      <c r="D108" s="17"/>
      <c r="E108" s="17"/>
      <c r="F108" s="17"/>
      <c r="G108" s="17"/>
      <c r="H108" s="17"/>
      <c r="I108" s="17"/>
    </row>
    <row r="109" spans="2:9" s="18" customFormat="1" ht="12.75" x14ac:dyDescent="0.2">
      <c r="B109" s="17"/>
      <c r="C109" s="17"/>
      <c r="D109" s="17"/>
      <c r="E109" s="17"/>
      <c r="F109" s="17"/>
      <c r="G109" s="17"/>
      <c r="H109" s="17"/>
      <c r="I109" s="17"/>
    </row>
    <row r="110" spans="2:9" s="18" customFormat="1" ht="12.75" x14ac:dyDescent="0.2">
      <c r="B110" s="17"/>
      <c r="C110" s="17"/>
      <c r="D110" s="17"/>
      <c r="E110" s="17"/>
      <c r="F110" s="17"/>
      <c r="G110" s="17"/>
      <c r="H110" s="17"/>
      <c r="I110" s="17"/>
    </row>
    <row r="111" spans="2:9" s="18" customFormat="1" ht="12.75" x14ac:dyDescent="0.2">
      <c r="B111" s="17"/>
      <c r="C111" s="17"/>
      <c r="D111" s="17"/>
      <c r="E111" s="17"/>
      <c r="F111" s="17"/>
      <c r="G111" s="17"/>
      <c r="H111" s="17"/>
      <c r="I111" s="17"/>
    </row>
    <row r="112" spans="2:9" s="18" customFormat="1" ht="12.75" x14ac:dyDescent="0.2">
      <c r="B112" s="17"/>
      <c r="C112" s="17"/>
      <c r="D112" s="17"/>
      <c r="E112" s="17"/>
      <c r="F112" s="17"/>
      <c r="G112" s="17"/>
      <c r="H112" s="17"/>
      <c r="I112" s="17"/>
    </row>
    <row r="113" spans="2:9" s="18" customFormat="1" ht="12.75" x14ac:dyDescent="0.2">
      <c r="B113" s="17"/>
      <c r="C113" s="17"/>
      <c r="D113" s="17"/>
      <c r="E113" s="17"/>
      <c r="F113" s="17"/>
      <c r="G113" s="17"/>
      <c r="H113" s="17"/>
      <c r="I113" s="17"/>
    </row>
    <row r="114" spans="2:9" s="18" customFormat="1" ht="12.75" x14ac:dyDescent="0.2">
      <c r="B114" s="17"/>
      <c r="C114" s="17"/>
      <c r="D114" s="17"/>
      <c r="E114" s="17"/>
      <c r="F114" s="17"/>
      <c r="G114" s="17"/>
      <c r="H114" s="17"/>
      <c r="I114" s="17"/>
    </row>
    <row r="115" spans="2:9" s="18" customFormat="1" ht="12.75" x14ac:dyDescent="0.2">
      <c r="B115" s="17"/>
      <c r="C115" s="17"/>
      <c r="D115" s="17"/>
      <c r="E115" s="17"/>
      <c r="F115" s="17"/>
      <c r="G115" s="17"/>
      <c r="H115" s="17"/>
      <c r="I115" s="17"/>
    </row>
    <row r="116" spans="2:9" s="18" customFormat="1" ht="12.75" x14ac:dyDescent="0.2">
      <c r="B116" s="17"/>
      <c r="C116" s="17"/>
      <c r="D116" s="17"/>
      <c r="E116" s="17"/>
      <c r="F116" s="17"/>
      <c r="G116" s="17"/>
      <c r="H116" s="17"/>
      <c r="I116" s="17"/>
    </row>
    <row r="117" spans="2:9" s="18" customFormat="1" ht="12.75" x14ac:dyDescent="0.2">
      <c r="B117" s="17"/>
      <c r="C117" s="17"/>
      <c r="D117" s="17"/>
      <c r="E117" s="17"/>
      <c r="F117" s="17"/>
      <c r="G117" s="17"/>
      <c r="H117" s="17"/>
      <c r="I117" s="17"/>
    </row>
    <row r="118" spans="2:9" s="18" customFormat="1" ht="12.75" x14ac:dyDescent="0.2">
      <c r="B118" s="17"/>
      <c r="C118" s="17"/>
      <c r="D118" s="17"/>
      <c r="E118" s="17"/>
      <c r="F118" s="17"/>
      <c r="G118" s="17"/>
      <c r="H118" s="17"/>
      <c r="I118" s="17"/>
    </row>
    <row r="119" spans="2:9" s="18" customFormat="1" ht="12.75" x14ac:dyDescent="0.2">
      <c r="B119" s="17"/>
      <c r="C119" s="17"/>
      <c r="D119" s="17"/>
      <c r="E119" s="17"/>
      <c r="F119" s="17"/>
      <c r="G119" s="17"/>
      <c r="H119" s="17"/>
      <c r="I119" s="17"/>
    </row>
    <row r="120" spans="2:9" s="18" customFormat="1" ht="12.75" x14ac:dyDescent="0.2">
      <c r="B120" s="17"/>
      <c r="C120" s="17"/>
      <c r="D120" s="17"/>
      <c r="E120" s="17"/>
      <c r="F120" s="17"/>
      <c r="G120" s="17"/>
      <c r="H120" s="17"/>
      <c r="I120" s="17"/>
    </row>
    <row r="121" spans="2:9" s="18" customFormat="1" ht="12.75" x14ac:dyDescent="0.2">
      <c r="B121" s="17"/>
      <c r="C121" s="17"/>
      <c r="D121" s="17"/>
      <c r="E121" s="17"/>
      <c r="F121" s="17"/>
      <c r="G121" s="17"/>
      <c r="H121" s="17"/>
      <c r="I121" s="17"/>
    </row>
    <row r="122" spans="2:9" s="18" customFormat="1" ht="12.75" x14ac:dyDescent="0.2">
      <c r="B122" s="17"/>
      <c r="C122" s="17"/>
      <c r="D122" s="17"/>
      <c r="E122" s="17"/>
      <c r="F122" s="17"/>
      <c r="G122" s="17"/>
      <c r="H122" s="17"/>
      <c r="I122" s="17"/>
    </row>
    <row r="123" spans="2:9" s="18" customFormat="1" ht="12.75" x14ac:dyDescent="0.2">
      <c r="B123" s="17"/>
      <c r="C123" s="17"/>
      <c r="D123" s="17"/>
      <c r="E123" s="17"/>
      <c r="F123" s="17"/>
      <c r="G123" s="17"/>
      <c r="H123" s="17"/>
      <c r="I123" s="17"/>
    </row>
    <row r="124" spans="2:9" s="18" customFormat="1" ht="12.75" x14ac:dyDescent="0.2">
      <c r="B124" s="17"/>
      <c r="C124" s="17"/>
      <c r="D124" s="17"/>
      <c r="E124" s="17"/>
      <c r="F124" s="17"/>
      <c r="G124" s="17"/>
      <c r="H124" s="17"/>
      <c r="I124" s="17"/>
    </row>
    <row r="125" spans="2:9" s="18" customFormat="1" ht="12.75" x14ac:dyDescent="0.2">
      <c r="B125" s="17"/>
      <c r="C125" s="17"/>
      <c r="D125" s="17"/>
      <c r="E125" s="17"/>
      <c r="F125" s="17"/>
      <c r="G125" s="17"/>
      <c r="H125" s="17"/>
      <c r="I125" s="17"/>
    </row>
    <row r="126" spans="2:9" s="18" customFormat="1" ht="12.75" x14ac:dyDescent="0.2">
      <c r="B126" s="17"/>
      <c r="C126" s="17"/>
      <c r="D126" s="17"/>
      <c r="E126" s="17"/>
      <c r="F126" s="17"/>
      <c r="G126" s="17"/>
      <c r="H126" s="17"/>
      <c r="I126" s="17"/>
    </row>
    <row r="127" spans="2:9" s="18" customFormat="1" ht="12.75" x14ac:dyDescent="0.2">
      <c r="B127" s="17"/>
      <c r="C127" s="17"/>
      <c r="D127" s="17"/>
      <c r="E127" s="17"/>
      <c r="F127" s="17"/>
      <c r="G127" s="17"/>
      <c r="H127" s="17"/>
      <c r="I127" s="17"/>
    </row>
    <row r="128" spans="2:9" s="18" customFormat="1" ht="12.75" x14ac:dyDescent="0.2">
      <c r="B128" s="17"/>
      <c r="C128" s="17"/>
      <c r="D128" s="17"/>
      <c r="E128" s="17"/>
      <c r="F128" s="17"/>
      <c r="G128" s="17"/>
      <c r="H128" s="17"/>
      <c r="I128" s="17"/>
    </row>
    <row r="129" spans="2:9" s="18" customFormat="1" ht="12.75" x14ac:dyDescent="0.2">
      <c r="B129" s="17"/>
      <c r="C129" s="17"/>
      <c r="D129" s="17"/>
      <c r="E129" s="17"/>
      <c r="F129" s="17"/>
      <c r="G129" s="17"/>
      <c r="H129" s="17"/>
      <c r="I129" s="17"/>
    </row>
    <row r="130" spans="2:9" s="18" customFormat="1" ht="12.75" x14ac:dyDescent="0.2">
      <c r="B130" s="17"/>
      <c r="C130" s="17"/>
      <c r="D130" s="17"/>
      <c r="E130" s="17"/>
      <c r="F130" s="17"/>
      <c r="G130" s="17"/>
      <c r="H130" s="17"/>
      <c r="I130" s="17"/>
    </row>
    <row r="131" spans="2:9" s="18" customFormat="1" ht="12.75" x14ac:dyDescent="0.2">
      <c r="B131" s="17"/>
      <c r="C131" s="17"/>
      <c r="D131" s="17"/>
      <c r="E131" s="17"/>
      <c r="F131" s="17"/>
      <c r="G131" s="17"/>
      <c r="H131" s="17"/>
      <c r="I131" s="17"/>
    </row>
    <row r="132" spans="2:9" s="18" customFormat="1" ht="12.75" x14ac:dyDescent="0.2">
      <c r="B132" s="17"/>
      <c r="C132" s="17"/>
      <c r="D132" s="17"/>
      <c r="E132" s="17"/>
      <c r="F132" s="17"/>
      <c r="G132" s="17"/>
      <c r="H132" s="17"/>
      <c r="I132" s="17"/>
    </row>
    <row r="133" spans="2:9" s="18" customFormat="1" ht="12.75" x14ac:dyDescent="0.2">
      <c r="B133" s="17"/>
      <c r="C133" s="17"/>
      <c r="D133" s="17"/>
      <c r="E133" s="17"/>
      <c r="F133" s="17"/>
      <c r="G133" s="17"/>
      <c r="H133" s="17"/>
      <c r="I133" s="17"/>
    </row>
    <row r="134" spans="2:9" s="18" customFormat="1" ht="12.75" x14ac:dyDescent="0.2">
      <c r="B134" s="17"/>
      <c r="C134" s="17"/>
      <c r="D134" s="17"/>
      <c r="E134" s="17"/>
      <c r="F134" s="17"/>
      <c r="G134" s="17"/>
      <c r="H134" s="17"/>
      <c r="I134" s="17"/>
    </row>
    <row r="135" spans="2:9" s="18" customFormat="1" ht="12.75" x14ac:dyDescent="0.2">
      <c r="B135" s="17"/>
      <c r="C135" s="17"/>
      <c r="D135" s="17"/>
      <c r="E135" s="17"/>
      <c r="F135" s="17"/>
      <c r="G135" s="17"/>
      <c r="H135" s="17"/>
      <c r="I135" s="17"/>
    </row>
    <row r="136" spans="2:9" s="18" customFormat="1" ht="12.75" x14ac:dyDescent="0.2">
      <c r="B136" s="17"/>
      <c r="C136" s="17"/>
      <c r="D136" s="17"/>
      <c r="E136" s="17"/>
      <c r="F136" s="17"/>
      <c r="G136" s="17"/>
      <c r="H136" s="17"/>
      <c r="I136" s="17"/>
    </row>
    <row r="137" spans="2:9" s="18" customFormat="1" ht="12.75" x14ac:dyDescent="0.2">
      <c r="B137" s="17"/>
      <c r="C137" s="17"/>
      <c r="D137" s="17"/>
      <c r="E137" s="17"/>
      <c r="F137" s="17"/>
      <c r="G137" s="17"/>
      <c r="H137" s="17"/>
      <c r="I137" s="17"/>
    </row>
    <row r="138" spans="2:9" s="18" customFormat="1" ht="12.75" x14ac:dyDescent="0.2">
      <c r="B138" s="17"/>
      <c r="C138" s="17"/>
      <c r="D138" s="17"/>
      <c r="E138" s="17"/>
      <c r="F138" s="17"/>
      <c r="G138" s="17"/>
      <c r="H138" s="17"/>
      <c r="I138" s="17"/>
    </row>
    <row r="139" spans="2:9" s="18" customFormat="1" ht="12.75" x14ac:dyDescent="0.2">
      <c r="B139" s="17"/>
      <c r="C139" s="17"/>
      <c r="D139" s="17"/>
      <c r="E139" s="17"/>
      <c r="F139" s="17"/>
      <c r="G139" s="17"/>
      <c r="H139" s="17"/>
      <c r="I139" s="17"/>
    </row>
    <row r="140" spans="2:9" s="18" customFormat="1" ht="12.75" x14ac:dyDescent="0.2">
      <c r="B140" s="17"/>
      <c r="C140" s="17"/>
      <c r="D140" s="17"/>
      <c r="E140" s="17"/>
      <c r="F140" s="17"/>
      <c r="G140" s="17"/>
      <c r="H140" s="17"/>
      <c r="I140" s="17"/>
    </row>
    <row r="141" spans="2:9" s="18" customFormat="1" ht="12.75" x14ac:dyDescent="0.2">
      <c r="B141" s="17"/>
      <c r="C141" s="17"/>
      <c r="D141" s="17"/>
      <c r="E141" s="17"/>
      <c r="F141" s="17"/>
      <c r="G141" s="17"/>
      <c r="H141" s="17"/>
      <c r="I141" s="17"/>
    </row>
    <row r="142" spans="2:9" s="18" customFormat="1" ht="12.75" x14ac:dyDescent="0.2">
      <c r="B142" s="17"/>
      <c r="C142" s="17"/>
      <c r="D142" s="17"/>
      <c r="E142" s="17"/>
      <c r="F142" s="17"/>
      <c r="G142" s="17"/>
      <c r="H142" s="17"/>
      <c r="I142" s="17"/>
    </row>
    <row r="143" spans="2:9" s="18" customFormat="1" ht="12.75" x14ac:dyDescent="0.2">
      <c r="B143" s="17"/>
      <c r="C143" s="17"/>
      <c r="D143" s="17"/>
      <c r="E143" s="17"/>
      <c r="F143" s="17"/>
      <c r="G143" s="17"/>
      <c r="H143" s="17"/>
      <c r="I143" s="17"/>
    </row>
    <row r="144" spans="2:9" s="18" customFormat="1" ht="12.75" x14ac:dyDescent="0.2">
      <c r="B144" s="17"/>
      <c r="C144" s="17"/>
      <c r="D144" s="17"/>
      <c r="E144" s="17"/>
      <c r="F144" s="17"/>
      <c r="G144" s="17"/>
      <c r="H144" s="17"/>
      <c r="I144" s="17"/>
    </row>
    <row r="145" spans="2:9" s="18" customFormat="1" ht="12.75" x14ac:dyDescent="0.2">
      <c r="B145" s="17"/>
      <c r="C145" s="17"/>
      <c r="D145" s="17"/>
      <c r="E145" s="17"/>
      <c r="F145" s="17"/>
      <c r="G145" s="17"/>
      <c r="H145" s="17"/>
      <c r="I145" s="17"/>
    </row>
    <row r="146" spans="2:9" s="18" customFormat="1" ht="12.75" x14ac:dyDescent="0.2">
      <c r="B146" s="17"/>
      <c r="C146" s="17"/>
      <c r="D146" s="17"/>
      <c r="E146" s="17"/>
      <c r="F146" s="17"/>
      <c r="G146" s="17"/>
      <c r="H146" s="17"/>
      <c r="I146" s="17"/>
    </row>
    <row r="147" spans="2:9" s="18" customFormat="1" ht="12.75" x14ac:dyDescent="0.2">
      <c r="B147" s="17"/>
      <c r="C147" s="17"/>
      <c r="D147" s="17"/>
      <c r="E147" s="17"/>
      <c r="F147" s="17"/>
      <c r="G147" s="17"/>
      <c r="H147" s="17"/>
      <c r="I147" s="17"/>
    </row>
    <row r="148" spans="2:9" s="18" customFormat="1" ht="12.75" x14ac:dyDescent="0.2">
      <c r="B148" s="17"/>
      <c r="C148" s="17"/>
      <c r="D148" s="17"/>
      <c r="E148" s="17"/>
      <c r="F148" s="17"/>
      <c r="G148" s="17"/>
      <c r="H148" s="17"/>
      <c r="I148" s="17"/>
    </row>
    <row r="149" spans="2:9" s="18" customFormat="1" ht="12.75" x14ac:dyDescent="0.2">
      <c r="B149" s="17"/>
      <c r="C149" s="17"/>
      <c r="D149" s="17"/>
      <c r="E149" s="17"/>
      <c r="F149" s="17"/>
      <c r="G149" s="17"/>
      <c r="H149" s="17"/>
      <c r="I149" s="17"/>
    </row>
    <row r="150" spans="2:9" s="18" customFormat="1" ht="12.75" x14ac:dyDescent="0.2">
      <c r="B150" s="17"/>
      <c r="C150" s="17"/>
      <c r="D150" s="17"/>
      <c r="E150" s="17"/>
      <c r="F150" s="17"/>
      <c r="G150" s="17"/>
      <c r="H150" s="17"/>
      <c r="I150" s="17"/>
    </row>
    <row r="151" spans="2:9" s="18" customFormat="1" ht="12.75" x14ac:dyDescent="0.2">
      <c r="B151" s="17"/>
      <c r="C151" s="17"/>
      <c r="D151" s="17"/>
      <c r="E151" s="17"/>
      <c r="F151" s="17"/>
      <c r="G151" s="17"/>
      <c r="H151" s="17"/>
      <c r="I151" s="17"/>
    </row>
    <row r="152" spans="2:9" s="18" customFormat="1" ht="12.75" x14ac:dyDescent="0.2">
      <c r="B152" s="17"/>
      <c r="C152" s="17"/>
      <c r="D152" s="17"/>
      <c r="E152" s="17"/>
      <c r="F152" s="17"/>
      <c r="G152" s="17"/>
      <c r="H152" s="17"/>
      <c r="I152" s="17"/>
    </row>
    <row r="153" spans="2:9" s="18" customFormat="1" ht="12.75" x14ac:dyDescent="0.2">
      <c r="B153" s="17"/>
      <c r="C153" s="17"/>
      <c r="D153" s="17"/>
      <c r="E153" s="17"/>
      <c r="F153" s="17"/>
      <c r="G153" s="17"/>
      <c r="H153" s="17"/>
      <c r="I153" s="17"/>
    </row>
    <row r="154" spans="2:9" s="18" customFormat="1" ht="12.75" x14ac:dyDescent="0.2">
      <c r="B154" s="17"/>
      <c r="C154" s="17"/>
      <c r="D154" s="17"/>
      <c r="E154" s="17"/>
      <c r="F154" s="17"/>
      <c r="G154" s="17"/>
      <c r="H154" s="17"/>
      <c r="I154" s="17"/>
    </row>
    <row r="155" spans="2:9" s="18" customFormat="1" ht="12.75" x14ac:dyDescent="0.2">
      <c r="B155" s="17"/>
      <c r="C155" s="17"/>
      <c r="D155" s="17"/>
      <c r="E155" s="17"/>
      <c r="F155" s="17"/>
      <c r="G155" s="17"/>
      <c r="H155" s="17"/>
      <c r="I155" s="17"/>
    </row>
  </sheetData>
  <sheetProtection password="CF0F" sheet="1" objects="1" scenarios="1" formatCells="0" formatColumns="0" formatRows="0" insertColumns="0" insertRows="0" insertHyperlinks="0" deleteColumns="0" deleteRows="0" sort="0" autoFilter="0" pivotTables="0"/>
  <mergeCells count="1">
    <mergeCell ref="C5:E5"/>
  </mergeCells>
  <pageMargins left="0.23622047244094491" right="0.23622047244094491" top="0.74803149606299213" bottom="0.74803149606299213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9</vt:i4>
      </vt:variant>
    </vt:vector>
  </HeadingPairs>
  <TitlesOfParts>
    <vt:vector size="12" baseType="lpstr">
      <vt:lpstr>Laskenta</vt:lpstr>
      <vt:lpstr>Taustatiedot</vt:lpstr>
      <vt:lpstr>Kuvaaja</vt:lpstr>
      <vt:lpstr>Culko</vt:lpstr>
      <vt:lpstr>Kuvaaja!Print_Area</vt:lpstr>
      <vt:lpstr>Laskenta!Print_Area</vt:lpstr>
      <vt:lpstr>Taustatiedot!Print_Area</vt:lpstr>
      <vt:lpstr>Kuvaaja!Tulostusalue</vt:lpstr>
      <vt:lpstr>Laskenta!Tulostusalue</vt:lpstr>
      <vt:lpstr>Taustatiedot!Tulostusalue</vt:lpstr>
      <vt:lpstr>Kuvaaja!Tulostusotsikot</vt:lpstr>
      <vt:lpstr>Laskenta!Tulostusotsikot</vt:lpstr>
    </vt:vector>
  </TitlesOfParts>
  <Company>NCC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Liljeström Kimmo</dc:creator>
  <cp:lastModifiedBy>Kalliomäki Pekka</cp:lastModifiedBy>
  <cp:lastPrinted>2017-10-26T05:28:39Z</cp:lastPrinted>
  <dcterms:created xsi:type="dcterms:W3CDTF">2017-01-04T06:27:58Z</dcterms:created>
  <dcterms:modified xsi:type="dcterms:W3CDTF">2019-04-11T13:20:20Z</dcterms:modified>
</cp:coreProperties>
</file>