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Users\03022747\Work Folders\Documents\D2&amp;D3&amp;kertoimet PEMU\oppaat\Nettiin laitettavaksi uudelleen nimettynä\"/>
    </mc:Choice>
  </mc:AlternateContent>
  <bookViews>
    <workbookView xWindow="0" yWindow="0" windowWidth="28800" windowHeight="12300"/>
  </bookViews>
  <sheets>
    <sheet name="Ilmanvaihto" sheetId="14" r:id="rId1"/>
    <sheet name="LTO-laskin" sheetId="16" r:id="rId2"/>
    <sheet name="Hki-2012" sheetId="17" state="hidden" r:id="rId3"/>
    <sheet name="Jky-2012" sheetId="21" state="hidden" r:id="rId4"/>
    <sheet name="Sod-2012" sheetId="22" state="hidden" r:id="rId5"/>
  </sheets>
  <definedNames>
    <definedName name="_xlnm.Print_Area" localSheetId="2">'Hki-2012'!$A$18:$R$69</definedName>
    <definedName name="_xlnm.Print_Area" localSheetId="0">Ilmanvaihto!$A$1:$M$122</definedName>
    <definedName name="_xlnm.Print_Area" localSheetId="3">'Jky-2012'!$A$18:$R$69</definedName>
    <definedName name="_xlnm.Print_Area" localSheetId="1">'LTO-laskin'!$A$1:$F$32</definedName>
    <definedName name="_xlnm.Print_Area" localSheetId="4">'Sod-2012'!$A$18:$R$69</definedName>
  </definedNames>
  <calcPr calcId="162913"/>
</workbook>
</file>

<file path=xl/calcChain.xml><?xml version="1.0" encoding="utf-8"?>
<calcChain xmlns="http://schemas.openxmlformats.org/spreadsheetml/2006/main">
  <c r="E24" i="17" l="1"/>
  <c r="C24" i="17"/>
  <c r="P14" i="17"/>
  <c r="D24" i="17"/>
  <c r="H15" i="17" s="1"/>
  <c r="E25" i="17"/>
  <c r="E26" i="17"/>
  <c r="E27" i="17"/>
  <c r="M24" i="17"/>
  <c r="M25" i="17"/>
  <c r="M26" i="17"/>
  <c r="G49" i="14"/>
  <c r="K49" i="14"/>
  <c r="G15" i="14"/>
  <c r="K15" i="14"/>
  <c r="N15" i="14" s="1"/>
  <c r="G16" i="14"/>
  <c r="K16" i="14" s="1"/>
  <c r="N16" i="14" s="1"/>
  <c r="G17" i="14"/>
  <c r="K17" i="14"/>
  <c r="P17" i="14" s="1"/>
  <c r="C19" i="16"/>
  <c r="I24" i="17" s="1"/>
  <c r="E24" i="21"/>
  <c r="P14" i="21"/>
  <c r="E24" i="22"/>
  <c r="C24" i="22"/>
  <c r="C25" i="22" s="1"/>
  <c r="R25" i="22" s="1"/>
  <c r="R24" i="22"/>
  <c r="S24" i="22" s="1"/>
  <c r="E25" i="22"/>
  <c r="M25" i="22" s="1"/>
  <c r="E26" i="22"/>
  <c r="E27" i="22" s="1"/>
  <c r="E28" i="22" s="1"/>
  <c r="M28" i="22" s="1"/>
  <c r="C26" i="22"/>
  <c r="R26" i="22" s="1"/>
  <c r="C27" i="22"/>
  <c r="E29" i="22"/>
  <c r="M29" i="22" s="1"/>
  <c r="E30" i="22"/>
  <c r="E31" i="22" s="1"/>
  <c r="E32" i="22" s="1"/>
  <c r="M24" i="22"/>
  <c r="M27" i="22"/>
  <c r="M30" i="22"/>
  <c r="M31" i="22"/>
  <c r="C24" i="21"/>
  <c r="K18" i="17"/>
  <c r="P23" i="22"/>
  <c r="K14" i="22" s="1"/>
  <c r="K14" i="17" s="1"/>
  <c r="K13" i="22"/>
  <c r="K13" i="17"/>
  <c r="J18" i="17"/>
  <c r="P23" i="21"/>
  <c r="J14" i="21" s="1"/>
  <c r="J14" i="17" s="1"/>
  <c r="J13" i="21"/>
  <c r="J13" i="17"/>
  <c r="B2" i="16"/>
  <c r="B3" i="16"/>
  <c r="B4" i="16"/>
  <c r="B5" i="16"/>
  <c r="B6" i="16"/>
  <c r="B1" i="16"/>
  <c r="B30" i="16"/>
  <c r="A122" i="14"/>
  <c r="A98" i="14"/>
  <c r="A64" i="14"/>
  <c r="G18" i="14"/>
  <c r="K18" i="14" s="1"/>
  <c r="G19" i="14"/>
  <c r="K19" i="14" s="1"/>
  <c r="G20" i="14"/>
  <c r="K20" i="14"/>
  <c r="P20" i="14" s="1"/>
  <c r="G21" i="14"/>
  <c r="K21" i="14" s="1"/>
  <c r="G22" i="14"/>
  <c r="K22" i="14"/>
  <c r="N22" i="14" s="1"/>
  <c r="G23" i="14"/>
  <c r="K23" i="14" s="1"/>
  <c r="G24" i="14"/>
  <c r="K24" i="14" s="1"/>
  <c r="P24" i="14" s="1"/>
  <c r="G25" i="14"/>
  <c r="K25" i="14" s="1"/>
  <c r="G26" i="14"/>
  <c r="K26" i="14"/>
  <c r="G27" i="14"/>
  <c r="K27" i="14" s="1"/>
  <c r="G28" i="14"/>
  <c r="K28" i="14" s="1"/>
  <c r="P28" i="14" s="1"/>
  <c r="G29" i="14"/>
  <c r="K29" i="14"/>
  <c r="G30" i="14"/>
  <c r="K30" i="14" s="1"/>
  <c r="N30" i="14" s="1"/>
  <c r="G31" i="14"/>
  <c r="K31" i="14"/>
  <c r="N31" i="14"/>
  <c r="G32" i="14"/>
  <c r="K32" i="14" s="1"/>
  <c r="G33" i="14"/>
  <c r="K33" i="14"/>
  <c r="P33" i="14" s="1"/>
  <c r="G34" i="14"/>
  <c r="K34" i="14" s="1"/>
  <c r="G35" i="14"/>
  <c r="K35" i="14"/>
  <c r="N35" i="14" s="1"/>
  <c r="G36" i="14"/>
  <c r="K36" i="14"/>
  <c r="P36" i="14" s="1"/>
  <c r="G37" i="14"/>
  <c r="K37" i="14" s="1"/>
  <c r="P37" i="14" s="1"/>
  <c r="G38" i="14"/>
  <c r="K38" i="14"/>
  <c r="N38" i="14" s="1"/>
  <c r="G39" i="14"/>
  <c r="K39" i="14" s="1"/>
  <c r="H14" i="17"/>
  <c r="H13" i="17"/>
  <c r="G107" i="14"/>
  <c r="K107" i="14"/>
  <c r="N107" i="14" s="1"/>
  <c r="G108" i="14"/>
  <c r="K108" i="14" s="1"/>
  <c r="N108" i="14"/>
  <c r="G109" i="14"/>
  <c r="K109" i="14" s="1"/>
  <c r="N109" i="14" s="1"/>
  <c r="G110" i="14"/>
  <c r="K110" i="14"/>
  <c r="N110" i="14" s="1"/>
  <c r="G111" i="14"/>
  <c r="K111" i="14"/>
  <c r="N111" i="14" s="1"/>
  <c r="G112" i="14"/>
  <c r="K112" i="14" s="1"/>
  <c r="N112" i="14" s="1"/>
  <c r="G113" i="14"/>
  <c r="K113" i="14" s="1"/>
  <c r="N113" i="14" s="1"/>
  <c r="G114" i="14"/>
  <c r="K114" i="14"/>
  <c r="N114" i="14" s="1"/>
  <c r="G115" i="14"/>
  <c r="K115" i="14"/>
  <c r="N115" i="14" s="1"/>
  <c r="G116" i="14"/>
  <c r="K116" i="14"/>
  <c r="N116" i="14"/>
  <c r="G117" i="14"/>
  <c r="K117" i="14" s="1"/>
  <c r="N117" i="14" s="1"/>
  <c r="G118" i="14"/>
  <c r="K118" i="14" s="1"/>
  <c r="N118" i="14" s="1"/>
  <c r="G119" i="14"/>
  <c r="K119" i="14"/>
  <c r="N119" i="14"/>
  <c r="G120" i="14"/>
  <c r="K120" i="14"/>
  <c r="N120" i="14"/>
  <c r="G121" i="14"/>
  <c r="K121" i="14" s="1"/>
  <c r="N121" i="14" s="1"/>
  <c r="G73" i="14"/>
  <c r="K73" i="14" s="1"/>
  <c r="P73" i="14" s="1"/>
  <c r="G74" i="14"/>
  <c r="K74" i="14"/>
  <c r="G75" i="14"/>
  <c r="K75" i="14" s="1"/>
  <c r="N75" i="14" s="1"/>
  <c r="G76" i="14"/>
  <c r="K76" i="14"/>
  <c r="G77" i="14"/>
  <c r="K77" i="14" s="1"/>
  <c r="G78" i="14"/>
  <c r="K78" i="14"/>
  <c r="G79" i="14"/>
  <c r="K79" i="14" s="1"/>
  <c r="G80" i="14"/>
  <c r="K80" i="14"/>
  <c r="G81" i="14"/>
  <c r="K81" i="14" s="1"/>
  <c r="G82" i="14"/>
  <c r="K82" i="14"/>
  <c r="G83" i="14"/>
  <c r="K83" i="14" s="1"/>
  <c r="P83" i="14" s="1"/>
  <c r="G84" i="14"/>
  <c r="K84" i="14"/>
  <c r="G85" i="14"/>
  <c r="K85" i="14" s="1"/>
  <c r="P85" i="14" s="1"/>
  <c r="G86" i="14"/>
  <c r="K86" i="14"/>
  <c r="G87" i="14"/>
  <c r="K87" i="14" s="1"/>
  <c r="G88" i="14"/>
  <c r="K88" i="14"/>
  <c r="G89" i="14"/>
  <c r="K89" i="14" s="1"/>
  <c r="P89" i="14" s="1"/>
  <c r="G90" i="14"/>
  <c r="K90" i="14"/>
  <c r="G91" i="14"/>
  <c r="K91" i="14" s="1"/>
  <c r="N91" i="14" s="1"/>
  <c r="G92" i="14"/>
  <c r="K92" i="14"/>
  <c r="G93" i="14"/>
  <c r="K93" i="14" s="1"/>
  <c r="G94" i="14"/>
  <c r="K94" i="14"/>
  <c r="G95" i="14"/>
  <c r="K95" i="14" s="1"/>
  <c r="P95" i="14" s="1"/>
  <c r="G96" i="14"/>
  <c r="K96" i="14"/>
  <c r="G97" i="14"/>
  <c r="K97" i="14" s="1"/>
  <c r="P97" i="14" s="1"/>
  <c r="G50" i="14"/>
  <c r="K50" i="14"/>
  <c r="G51" i="14"/>
  <c r="K51" i="14" s="1"/>
  <c r="N51" i="14" s="1"/>
  <c r="G52" i="14"/>
  <c r="K52" i="14"/>
  <c r="N52" i="14"/>
  <c r="G53" i="14"/>
  <c r="K53" i="14"/>
  <c r="N53" i="14"/>
  <c r="G54" i="14"/>
  <c r="K54" i="14" s="1"/>
  <c r="N54" i="14" s="1"/>
  <c r="G55" i="14"/>
  <c r="K55" i="14" s="1"/>
  <c r="N55" i="14" s="1"/>
  <c r="G56" i="14"/>
  <c r="K56" i="14"/>
  <c r="N56" i="14"/>
  <c r="G57" i="14"/>
  <c r="K57" i="14"/>
  <c r="N57" i="14"/>
  <c r="G58" i="14"/>
  <c r="K58" i="14" s="1"/>
  <c r="N58" i="14" s="1"/>
  <c r="G59" i="14"/>
  <c r="K59" i="14"/>
  <c r="N59" i="14" s="1"/>
  <c r="G60" i="14"/>
  <c r="K60" i="14"/>
  <c r="N60" i="14" s="1"/>
  <c r="G61" i="14"/>
  <c r="K61" i="14"/>
  <c r="N61" i="14"/>
  <c r="G62" i="14"/>
  <c r="K62" i="14" s="1"/>
  <c r="N62" i="14" s="1"/>
  <c r="G63" i="14"/>
  <c r="K63" i="14" s="1"/>
  <c r="N63" i="14" s="1"/>
  <c r="P38" i="14"/>
  <c r="P30" i="14"/>
  <c r="P22" i="14"/>
  <c r="P35" i="14"/>
  <c r="P31" i="14"/>
  <c r="R24" i="21"/>
  <c r="C25" i="21"/>
  <c r="P16" i="14"/>
  <c r="N17" i="14"/>
  <c r="C17" i="16"/>
  <c r="C18" i="16" s="1"/>
  <c r="K24" i="17" s="1"/>
  <c r="C26" i="21"/>
  <c r="C27" i="21"/>
  <c r="C28" i="21"/>
  <c r="C29" i="21"/>
  <c r="C30" i="21" s="1"/>
  <c r="N50" i="14"/>
  <c r="N96" i="14"/>
  <c r="P96" i="14"/>
  <c r="N94" i="14"/>
  <c r="P94" i="14"/>
  <c r="N92" i="14"/>
  <c r="P92" i="14"/>
  <c r="N90" i="14"/>
  <c r="P90" i="14"/>
  <c r="N88" i="14"/>
  <c r="P88" i="14"/>
  <c r="N86" i="14"/>
  <c r="P86" i="14"/>
  <c r="N84" i="14"/>
  <c r="P84" i="14"/>
  <c r="N82" i="14"/>
  <c r="P82" i="14"/>
  <c r="N80" i="14"/>
  <c r="P80" i="14"/>
  <c r="N78" i="14"/>
  <c r="P78" i="14"/>
  <c r="N76" i="14"/>
  <c r="P76" i="14"/>
  <c r="N74" i="14"/>
  <c r="P74" i="14"/>
  <c r="N37" i="14"/>
  <c r="N33" i="14"/>
  <c r="P25" i="14"/>
  <c r="N25" i="14"/>
  <c r="N97" i="14"/>
  <c r="N95" i="14"/>
  <c r="N89" i="14"/>
  <c r="N79" i="14"/>
  <c r="P79" i="14"/>
  <c r="N73" i="14"/>
  <c r="N36" i="14"/>
  <c r="P32" i="14"/>
  <c r="N32" i="14"/>
  <c r="N28" i="14"/>
  <c r="N20" i="14"/>
  <c r="M24" i="21"/>
  <c r="E25" i="21"/>
  <c r="M25" i="21" s="1"/>
  <c r="R24" i="17"/>
  <c r="C25" i="17"/>
  <c r="E26" i="21"/>
  <c r="R25" i="21"/>
  <c r="C31" i="21"/>
  <c r="C32" i="21" s="1"/>
  <c r="I25" i="17"/>
  <c r="I26" i="17" s="1"/>
  <c r="I27" i="17" s="1"/>
  <c r="I28" i="17" s="1"/>
  <c r="I24" i="22"/>
  <c r="S24" i="17"/>
  <c r="H17" i="17"/>
  <c r="I24" i="21"/>
  <c r="I29" i="17"/>
  <c r="I30" i="17" s="1"/>
  <c r="I31" i="17" s="1"/>
  <c r="I32" i="17" s="1"/>
  <c r="I33" i="17" s="1"/>
  <c r="I34" i="17" s="1"/>
  <c r="I35" i="17" s="1"/>
  <c r="I36" i="17" s="1"/>
  <c r="I37" i="17" s="1"/>
  <c r="I38" i="17" s="1"/>
  <c r="I39" i="17" s="1"/>
  <c r="I40" i="17" s="1"/>
  <c r="I41" i="17" s="1"/>
  <c r="I42" i="17" s="1"/>
  <c r="I43" i="17" s="1"/>
  <c r="I44" i="17" s="1"/>
  <c r="I45" i="17" s="1"/>
  <c r="I46" i="17" s="1"/>
  <c r="I47" i="17" s="1"/>
  <c r="I48" i="17" s="1"/>
  <c r="I49" i="17" s="1"/>
  <c r="I50" i="17" s="1"/>
  <c r="I51" i="17" s="1"/>
  <c r="I52" i="17" s="1"/>
  <c r="I53" i="17" s="1"/>
  <c r="I54" i="17" s="1"/>
  <c r="I55" i="17" s="1"/>
  <c r="I56" i="17" s="1"/>
  <c r="I57" i="17" s="1"/>
  <c r="P93" i="14" l="1"/>
  <c r="N93" i="14"/>
  <c r="I25" i="21"/>
  <c r="I26" i="21" s="1"/>
  <c r="I27" i="21" s="1"/>
  <c r="I28" i="21" s="1"/>
  <c r="I29" i="21" s="1"/>
  <c r="I30" i="21" s="1"/>
  <c r="I31" i="21" s="1"/>
  <c r="I32" i="21" s="1"/>
  <c r="I33" i="21" s="1"/>
  <c r="I34" i="21" s="1"/>
  <c r="I35" i="21" s="1"/>
  <c r="I36" i="21" s="1"/>
  <c r="I37" i="21" s="1"/>
  <c r="I38" i="21" s="1"/>
  <c r="I39" i="21" s="1"/>
  <c r="I40" i="21" s="1"/>
  <c r="I41" i="21" s="1"/>
  <c r="I42" i="21" s="1"/>
  <c r="I43" i="21" s="1"/>
  <c r="I44" i="21" s="1"/>
  <c r="I45" i="21" s="1"/>
  <c r="I46" i="21" s="1"/>
  <c r="I47" i="21" s="1"/>
  <c r="I48" i="21" s="1"/>
  <c r="I49" i="21" s="1"/>
  <c r="I50" i="21" s="1"/>
  <c r="I51" i="21" s="1"/>
  <c r="I52" i="21" s="1"/>
  <c r="I53" i="21" s="1"/>
  <c r="I54" i="21" s="1"/>
  <c r="I55" i="21" s="1"/>
  <c r="I56" i="21" s="1"/>
  <c r="I57" i="21" s="1"/>
  <c r="I58" i="21" s="1"/>
  <c r="I59" i="21" s="1"/>
  <c r="I60" i="21" s="1"/>
  <c r="I61" i="21" s="1"/>
  <c r="I62" i="21" s="1"/>
  <c r="I63" i="21" s="1"/>
  <c r="I64" i="21" s="1"/>
  <c r="J17" i="21"/>
  <c r="J17" i="17" s="1"/>
  <c r="S24" i="21"/>
  <c r="C33" i="21"/>
  <c r="C26" i="17"/>
  <c r="R25" i="17"/>
  <c r="S25" i="17" s="1"/>
  <c r="N19" i="14"/>
  <c r="N11" i="14" s="1"/>
  <c r="M11" i="14" s="1"/>
  <c r="P19" i="14"/>
  <c r="J12" i="21"/>
  <c r="J12" i="17" s="1"/>
  <c r="N49" i="14"/>
  <c r="N45" i="14" s="1"/>
  <c r="M45" i="14" s="1"/>
  <c r="K45" i="14"/>
  <c r="P91" i="14"/>
  <c r="P21" i="14"/>
  <c r="N21" i="14"/>
  <c r="M27" i="17"/>
  <c r="E28" i="17"/>
  <c r="M26" i="21"/>
  <c r="R26" i="21"/>
  <c r="N24" i="14"/>
  <c r="K69" i="14"/>
  <c r="N83" i="14"/>
  <c r="N87" i="14"/>
  <c r="P87" i="14"/>
  <c r="N103" i="14"/>
  <c r="M103" i="14" s="1"/>
  <c r="N39" i="14"/>
  <c r="P39" i="14"/>
  <c r="P34" i="14"/>
  <c r="N34" i="14"/>
  <c r="P29" i="14"/>
  <c r="N29" i="14"/>
  <c r="P26" i="14"/>
  <c r="N26" i="14"/>
  <c r="N23" i="14"/>
  <c r="P23" i="14"/>
  <c r="P77" i="14"/>
  <c r="N77" i="14"/>
  <c r="N69" i="14" s="1"/>
  <c r="M69" i="14" s="1"/>
  <c r="P18" i="14"/>
  <c r="N18" i="14"/>
  <c r="C28" i="22"/>
  <c r="R27" i="22"/>
  <c r="H12" i="17"/>
  <c r="P14" i="22"/>
  <c r="I25" i="22"/>
  <c r="K17" i="22"/>
  <c r="K17" i="17" s="1"/>
  <c r="E27" i="21"/>
  <c r="P75" i="14"/>
  <c r="N85" i="14"/>
  <c r="P81" i="14"/>
  <c r="N81" i="14"/>
  <c r="P71" i="14"/>
  <c r="M32" i="22"/>
  <c r="E33" i="22"/>
  <c r="P27" i="14"/>
  <c r="N27" i="14"/>
  <c r="K11" i="14"/>
  <c r="P15" i="14"/>
  <c r="P13" i="14" s="1"/>
  <c r="L11" i="14" s="1"/>
  <c r="M26" i="22"/>
  <c r="D24" i="21"/>
  <c r="J15" i="21" s="1"/>
  <c r="J15" i="17" s="1"/>
  <c r="D24" i="22"/>
  <c r="D25" i="17"/>
  <c r="D26" i="17" s="1"/>
  <c r="D27" i="17" s="1"/>
  <c r="D28" i="17" s="1"/>
  <c r="D29" i="17" s="1"/>
  <c r="D30" i="17" s="1"/>
  <c r="D31" i="17" s="1"/>
  <c r="D32" i="17" s="1"/>
  <c r="D33" i="17" s="1"/>
  <c r="D34" i="17" s="1"/>
  <c r="D35" i="17" s="1"/>
  <c r="D36" i="17" s="1"/>
  <c r="D37" i="17" s="1"/>
  <c r="D38" i="17" s="1"/>
  <c r="D39" i="17" s="1"/>
  <c r="D40" i="17" s="1"/>
  <c r="D41" i="17" s="1"/>
  <c r="D42" i="17" s="1"/>
  <c r="D43" i="17" s="1"/>
  <c r="D44" i="17" s="1"/>
  <c r="D45" i="17" s="1"/>
  <c r="D46" i="17" s="1"/>
  <c r="D47" i="17" s="1"/>
  <c r="D48" i="17" s="1"/>
  <c r="D49" i="17" s="1"/>
  <c r="D50" i="17" s="1"/>
  <c r="D51" i="17" s="1"/>
  <c r="D52" i="17" s="1"/>
  <c r="D53" i="17" s="1"/>
  <c r="D54" i="17" s="1"/>
  <c r="D55" i="17" s="1"/>
  <c r="D56" i="17" s="1"/>
  <c r="D57" i="17" s="1"/>
  <c r="F24" i="17"/>
  <c r="G24" i="17" s="1"/>
  <c r="H16" i="17"/>
  <c r="K24" i="22"/>
  <c r="K25" i="17"/>
  <c r="K24" i="21"/>
  <c r="L69" i="14" l="1"/>
  <c r="S25" i="22"/>
  <c r="I26" i="22"/>
  <c r="C29" i="22"/>
  <c r="R28" i="22"/>
  <c r="M28" i="17"/>
  <c r="E29" i="17"/>
  <c r="C34" i="21"/>
  <c r="K12" i="22"/>
  <c r="K12" i="17" s="1"/>
  <c r="S26" i="21"/>
  <c r="C27" i="17"/>
  <c r="R26" i="17"/>
  <c r="S26" i="17" s="1"/>
  <c r="M33" i="22"/>
  <c r="E34" i="22"/>
  <c r="R27" i="21"/>
  <c r="M27" i="21"/>
  <c r="S27" i="21"/>
  <c r="E28" i="21"/>
  <c r="S25" i="21"/>
  <c r="D25" i="21"/>
  <c r="D26" i="21" s="1"/>
  <c r="D27" i="21" s="1"/>
  <c r="D28" i="21" s="1"/>
  <c r="D29" i="21" s="1"/>
  <c r="D30" i="21" s="1"/>
  <c r="D31" i="21" s="1"/>
  <c r="D32" i="21" s="1"/>
  <c r="D33" i="21" s="1"/>
  <c r="D34" i="21" s="1"/>
  <c r="D35" i="21" s="1"/>
  <c r="D36" i="21" s="1"/>
  <c r="D37" i="21" s="1"/>
  <c r="D38" i="21" s="1"/>
  <c r="D39" i="21" s="1"/>
  <c r="D40" i="21" s="1"/>
  <c r="D41" i="21" s="1"/>
  <c r="D42" i="21" s="1"/>
  <c r="D43" i="21" s="1"/>
  <c r="D44" i="21" s="1"/>
  <c r="D45" i="21" s="1"/>
  <c r="D46" i="21" s="1"/>
  <c r="D47" i="21" s="1"/>
  <c r="D48" i="21" s="1"/>
  <c r="D49" i="21" s="1"/>
  <c r="D50" i="21" s="1"/>
  <c r="D51" i="21" s="1"/>
  <c r="D52" i="21" s="1"/>
  <c r="D53" i="21" s="1"/>
  <c r="D54" i="21" s="1"/>
  <c r="D55" i="21" s="1"/>
  <c r="D56" i="21" s="1"/>
  <c r="D57" i="21" s="1"/>
  <c r="D58" i="21" s="1"/>
  <c r="D59" i="21" s="1"/>
  <c r="D60" i="21" s="1"/>
  <c r="D61" i="21" s="1"/>
  <c r="D62" i="21" s="1"/>
  <c r="D63" i="21" s="1"/>
  <c r="D64" i="21" s="1"/>
  <c r="K15" i="22"/>
  <c r="K15" i="17" s="1"/>
  <c r="D25" i="22"/>
  <c r="D26" i="22" s="1"/>
  <c r="D27" i="22" s="1"/>
  <c r="D28" i="22" s="1"/>
  <c r="D29" i="22" s="1"/>
  <c r="D30" i="22" s="1"/>
  <c r="D31" i="22" s="1"/>
  <c r="D32" i="22" s="1"/>
  <c r="D33" i="22" s="1"/>
  <c r="D34" i="22" s="1"/>
  <c r="D35" i="22" s="1"/>
  <c r="D36" i="22" s="1"/>
  <c r="D37" i="22" s="1"/>
  <c r="D38" i="22" s="1"/>
  <c r="D39" i="22" s="1"/>
  <c r="D40" i="22" s="1"/>
  <c r="D41" i="22" s="1"/>
  <c r="D42" i="22" s="1"/>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D68" i="22" s="1"/>
  <c r="D69" i="22" s="1"/>
  <c r="D70" i="22" s="1"/>
  <c r="K25" i="21"/>
  <c r="F24" i="21"/>
  <c r="G24" i="21" s="1"/>
  <c r="J16" i="21"/>
  <c r="J16" i="17" s="1"/>
  <c r="L24" i="17"/>
  <c r="J24" i="17" s="1"/>
  <c r="H24" i="17" s="1"/>
  <c r="O24" i="17"/>
  <c r="F25" i="17"/>
  <c r="G25" i="17" s="1"/>
  <c r="K26" i="17"/>
  <c r="F24" i="22"/>
  <c r="G24" i="22" s="1"/>
  <c r="K16" i="22"/>
  <c r="K16" i="17" s="1"/>
  <c r="K25" i="22"/>
  <c r="E29" i="21" l="1"/>
  <c r="R28" i="21"/>
  <c r="S28" i="21" s="1"/>
  <c r="M28" i="21"/>
  <c r="E30" i="17"/>
  <c r="M29" i="17"/>
  <c r="I27" i="22"/>
  <c r="S26" i="22"/>
  <c r="E35" i="22"/>
  <c r="M34" i="22"/>
  <c r="R27" i="17"/>
  <c r="S27" i="17" s="1"/>
  <c r="C28" i="17"/>
  <c r="C35" i="21"/>
  <c r="R29" i="22"/>
  <c r="C30" i="22"/>
  <c r="K26" i="22"/>
  <c r="F25" i="22"/>
  <c r="G25" i="22" s="1"/>
  <c r="L25" i="17"/>
  <c r="J25" i="17" s="1"/>
  <c r="H25" i="17" s="1"/>
  <c r="O25" i="17"/>
  <c r="L24" i="21"/>
  <c r="J24" i="21" s="1"/>
  <c r="H24" i="21" s="1"/>
  <c r="O24" i="21"/>
  <c r="K26" i="21"/>
  <c r="F25" i="21"/>
  <c r="G25" i="21" s="1"/>
  <c r="L24" i="22"/>
  <c r="J24" i="22" s="1"/>
  <c r="H24" i="22" s="1"/>
  <c r="O24" i="22"/>
  <c r="P24" i="17"/>
  <c r="Q24" i="17" s="1"/>
  <c r="N24" i="17"/>
  <c r="K27" i="17"/>
  <c r="F26" i="17"/>
  <c r="G26" i="17" s="1"/>
  <c r="C36" i="21" l="1"/>
  <c r="C29" i="17"/>
  <c r="R28" i="17"/>
  <c r="S28" i="17" s="1"/>
  <c r="E36" i="22"/>
  <c r="M35" i="22"/>
  <c r="R30" i="22"/>
  <c r="C31" i="22"/>
  <c r="E31" i="17"/>
  <c r="M30" i="17"/>
  <c r="M29" i="21"/>
  <c r="R29" i="21"/>
  <c r="S29" i="21" s="1"/>
  <c r="E30" i="21"/>
  <c r="I28" i="22"/>
  <c r="S27" i="22"/>
  <c r="F27" i="17"/>
  <c r="G27" i="17" s="1"/>
  <c r="K28" i="17"/>
  <c r="O25" i="22"/>
  <c r="L25" i="22"/>
  <c r="J25" i="22" s="1"/>
  <c r="H25" i="22" s="1"/>
  <c r="F26" i="21"/>
  <c r="G26" i="21" s="1"/>
  <c r="K27" i="21"/>
  <c r="O26" i="17"/>
  <c r="L26" i="17"/>
  <c r="J26" i="17" s="1"/>
  <c r="H26" i="17" s="1"/>
  <c r="N25" i="17"/>
  <c r="P25" i="17"/>
  <c r="Q25" i="17" s="1"/>
  <c r="P24" i="22"/>
  <c r="Q24" i="22" s="1"/>
  <c r="N24" i="22"/>
  <c r="O25" i="21"/>
  <c r="L25" i="21"/>
  <c r="J25" i="21" s="1"/>
  <c r="H25" i="21" s="1"/>
  <c r="N24" i="21"/>
  <c r="P24" i="21"/>
  <c r="Q24" i="21" s="1"/>
  <c r="F26" i="22"/>
  <c r="G26" i="22" s="1"/>
  <c r="K27" i="22"/>
  <c r="I29" i="22" l="1"/>
  <c r="S28" i="22"/>
  <c r="C32" i="22"/>
  <c r="R31" i="22"/>
  <c r="M36" i="22"/>
  <c r="E37" i="22"/>
  <c r="C37" i="21"/>
  <c r="M30" i="21"/>
  <c r="R30" i="21"/>
  <c r="S30" i="21" s="1"/>
  <c r="E31" i="21"/>
  <c r="E32" i="17"/>
  <c r="M31" i="17"/>
  <c r="C30" i="17"/>
  <c r="R29" i="17"/>
  <c r="S29" i="17" s="1"/>
  <c r="L26" i="22"/>
  <c r="J26" i="22" s="1"/>
  <c r="H26" i="22" s="1"/>
  <c r="O26" i="22"/>
  <c r="L27" i="17"/>
  <c r="J27" i="17" s="1"/>
  <c r="H27" i="17" s="1"/>
  <c r="O27" i="17"/>
  <c r="K28" i="21"/>
  <c r="F27" i="21"/>
  <c r="G27" i="21" s="1"/>
  <c r="L26" i="21"/>
  <c r="J26" i="21" s="1"/>
  <c r="H26" i="21" s="1"/>
  <c r="O26" i="21"/>
  <c r="F27" i="22"/>
  <c r="G27" i="22" s="1"/>
  <c r="K28" i="22"/>
  <c r="P25" i="21"/>
  <c r="Q25" i="21" s="1"/>
  <c r="N25" i="21"/>
  <c r="P26" i="17"/>
  <c r="Q26" i="17" s="1"/>
  <c r="N26" i="17"/>
  <c r="K29" i="17"/>
  <c r="F28" i="17"/>
  <c r="G28" i="17" s="1"/>
  <c r="P25" i="22"/>
  <c r="Q25" i="22" s="1"/>
  <c r="N25" i="22"/>
  <c r="M32" i="17" l="1"/>
  <c r="E33" i="17"/>
  <c r="C31" i="17"/>
  <c r="R30" i="17"/>
  <c r="S30" i="17" s="1"/>
  <c r="E32" i="21"/>
  <c r="M31" i="21"/>
  <c r="R31" i="21"/>
  <c r="S31" i="21" s="1"/>
  <c r="M37" i="22"/>
  <c r="E38" i="22"/>
  <c r="C33" i="22"/>
  <c r="R32" i="22"/>
  <c r="C38" i="21"/>
  <c r="I30" i="22"/>
  <c r="S29" i="22"/>
  <c r="L28" i="17"/>
  <c r="J28" i="17" s="1"/>
  <c r="H28" i="17" s="1"/>
  <c r="O28" i="17"/>
  <c r="F29" i="17"/>
  <c r="G29" i="17" s="1"/>
  <c r="K30" i="17"/>
  <c r="O27" i="21"/>
  <c r="L27" i="21"/>
  <c r="J27" i="21" s="1"/>
  <c r="H27" i="21" s="1"/>
  <c r="K29" i="21"/>
  <c r="F28" i="21"/>
  <c r="G28" i="21" s="1"/>
  <c r="L27" i="22"/>
  <c r="J27" i="22" s="1"/>
  <c r="H27" i="22" s="1"/>
  <c r="O27" i="22"/>
  <c r="P27" i="17"/>
  <c r="Q27" i="17" s="1"/>
  <c r="N27" i="17"/>
  <c r="N26" i="21"/>
  <c r="P26" i="21"/>
  <c r="Q26" i="21" s="1"/>
  <c r="F28" i="22"/>
  <c r="G28" i="22" s="1"/>
  <c r="K29" i="22"/>
  <c r="N26" i="22"/>
  <c r="P26" i="22"/>
  <c r="Q26" i="22" s="1"/>
  <c r="I31" i="22" l="1"/>
  <c r="S30" i="22"/>
  <c r="R33" i="22"/>
  <c r="C34" i="22"/>
  <c r="E34" i="17"/>
  <c r="M33" i="17"/>
  <c r="M32" i="21"/>
  <c r="E33" i="21"/>
  <c r="R32" i="21"/>
  <c r="S32" i="21" s="1"/>
  <c r="C39" i="21"/>
  <c r="E39" i="22"/>
  <c r="M38" i="22"/>
  <c r="R31" i="17"/>
  <c r="S31" i="17" s="1"/>
  <c r="C32" i="17"/>
  <c r="O29" i="17"/>
  <c r="L29" i="17"/>
  <c r="J29" i="17" s="1"/>
  <c r="H29" i="17" s="1"/>
  <c r="N27" i="21"/>
  <c r="P27" i="21"/>
  <c r="Q27" i="21" s="1"/>
  <c r="F29" i="22"/>
  <c r="G29" i="22" s="1"/>
  <c r="K30" i="22"/>
  <c r="N27" i="22"/>
  <c r="P27" i="22"/>
  <c r="Q27" i="22" s="1"/>
  <c r="P28" i="17"/>
  <c r="Q28" i="17" s="1"/>
  <c r="N28" i="17"/>
  <c r="O28" i="22"/>
  <c r="L28" i="22"/>
  <c r="J28" i="22" s="1"/>
  <c r="H28" i="22" s="1"/>
  <c r="L28" i="21"/>
  <c r="J28" i="21" s="1"/>
  <c r="H28" i="21" s="1"/>
  <c r="O28" i="21"/>
  <c r="K31" i="17"/>
  <c r="F30" i="17"/>
  <c r="G30" i="17" s="1"/>
  <c r="F29" i="21"/>
  <c r="G29" i="21" s="1"/>
  <c r="K30" i="21"/>
  <c r="C33" i="17" l="1"/>
  <c r="R32" i="17"/>
  <c r="S32" i="17" s="1"/>
  <c r="E34" i="21"/>
  <c r="M33" i="21"/>
  <c r="R33" i="21"/>
  <c r="S33" i="21" s="1"/>
  <c r="C40" i="21"/>
  <c r="R34" i="22"/>
  <c r="C35" i="22"/>
  <c r="E40" i="22"/>
  <c r="M39" i="22"/>
  <c r="E35" i="17"/>
  <c r="M34" i="17"/>
  <c r="I32" i="22"/>
  <c r="S31" i="22"/>
  <c r="O29" i="21"/>
  <c r="L29" i="21"/>
  <c r="J29" i="21" s="1"/>
  <c r="H29" i="21" s="1"/>
  <c r="L29" i="22"/>
  <c r="J29" i="22" s="1"/>
  <c r="H29" i="22" s="1"/>
  <c r="O29" i="22"/>
  <c r="P29" i="17"/>
  <c r="Q29" i="17" s="1"/>
  <c r="N29" i="17"/>
  <c r="O30" i="17"/>
  <c r="L30" i="17"/>
  <c r="J30" i="17" s="1"/>
  <c r="H30" i="17" s="1"/>
  <c r="P28" i="22"/>
  <c r="Q28" i="22" s="1"/>
  <c r="N28" i="22"/>
  <c r="F31" i="17"/>
  <c r="G31" i="17" s="1"/>
  <c r="K32" i="17"/>
  <c r="K31" i="21"/>
  <c r="F30" i="21"/>
  <c r="G30" i="21" s="1"/>
  <c r="F30" i="22"/>
  <c r="G30" i="22" s="1"/>
  <c r="K31" i="22"/>
  <c r="N28" i="21"/>
  <c r="P28" i="21"/>
  <c r="Q28" i="21" s="1"/>
  <c r="E36" i="17" l="1"/>
  <c r="M35" i="17"/>
  <c r="M40" i="22"/>
  <c r="E41" i="22"/>
  <c r="C41" i="21"/>
  <c r="M34" i="21"/>
  <c r="E35" i="21"/>
  <c r="R34" i="21"/>
  <c r="S34" i="21" s="1"/>
  <c r="I33" i="22"/>
  <c r="S32" i="22"/>
  <c r="C36" i="22"/>
  <c r="R35" i="22"/>
  <c r="C34" i="17"/>
  <c r="R33" i="17"/>
  <c r="S33" i="17" s="1"/>
  <c r="L31" i="17"/>
  <c r="J31" i="17" s="1"/>
  <c r="H31" i="17" s="1"/>
  <c r="O31" i="17"/>
  <c r="N29" i="22"/>
  <c r="P29" i="22"/>
  <c r="Q29" i="22" s="1"/>
  <c r="L30" i="21"/>
  <c r="J30" i="21" s="1"/>
  <c r="H30" i="21" s="1"/>
  <c r="O30" i="21"/>
  <c r="N29" i="21"/>
  <c r="P29" i="21"/>
  <c r="Q29" i="21" s="1"/>
  <c r="K32" i="22"/>
  <c r="F31" i="22"/>
  <c r="G31" i="22" s="1"/>
  <c r="K32" i="21"/>
  <c r="F31" i="21"/>
  <c r="G31" i="21" s="1"/>
  <c r="O30" i="22"/>
  <c r="L30" i="22"/>
  <c r="J30" i="22" s="1"/>
  <c r="H30" i="22" s="1"/>
  <c r="K33" i="17"/>
  <c r="F32" i="17"/>
  <c r="G32" i="17" s="1"/>
  <c r="P30" i="17"/>
  <c r="Q30" i="17" s="1"/>
  <c r="N30" i="17"/>
  <c r="C37" i="22" l="1"/>
  <c r="R36" i="22"/>
  <c r="C42" i="21"/>
  <c r="C35" i="17"/>
  <c r="R34" i="17"/>
  <c r="S34" i="17" s="1"/>
  <c r="E36" i="21"/>
  <c r="M35" i="21"/>
  <c r="R35" i="21"/>
  <c r="S35" i="21" s="1"/>
  <c r="I34" i="22"/>
  <c r="S33" i="22"/>
  <c r="M41" i="22"/>
  <c r="E42" i="22"/>
  <c r="M36" i="17"/>
  <c r="E37" i="17"/>
  <c r="F32" i="22"/>
  <c r="G32" i="22" s="1"/>
  <c r="K33" i="22"/>
  <c r="P31" i="17"/>
  <c r="Q31" i="17" s="1"/>
  <c r="N31" i="17"/>
  <c r="L32" i="17"/>
  <c r="J32" i="17" s="1"/>
  <c r="H32" i="17" s="1"/>
  <c r="O32" i="17"/>
  <c r="O31" i="21"/>
  <c r="L31" i="21"/>
  <c r="J31" i="21" s="1"/>
  <c r="H31" i="21" s="1"/>
  <c r="F33" i="17"/>
  <c r="G33" i="17" s="1"/>
  <c r="K34" i="17"/>
  <c r="K33" i="21"/>
  <c r="F32" i="21"/>
  <c r="G32" i="21" s="1"/>
  <c r="P30" i="22"/>
  <c r="Q30" i="22" s="1"/>
  <c r="N30" i="22"/>
  <c r="L31" i="22"/>
  <c r="J31" i="22" s="1"/>
  <c r="H31" i="22" s="1"/>
  <c r="O31" i="22"/>
  <c r="N30" i="21"/>
  <c r="P30" i="21"/>
  <c r="Q30" i="21" s="1"/>
  <c r="I35" i="22" l="1"/>
  <c r="S34" i="22"/>
  <c r="M36" i="21"/>
  <c r="E37" i="21"/>
  <c r="R36" i="21"/>
  <c r="S36" i="21" s="1"/>
  <c r="C43" i="21"/>
  <c r="E43" i="22"/>
  <c r="M42" i="22"/>
  <c r="E38" i="17"/>
  <c r="M37" i="17"/>
  <c r="C36" i="17"/>
  <c r="R35" i="17"/>
  <c r="S35" i="17" s="1"/>
  <c r="R37" i="22"/>
  <c r="C38" i="22"/>
  <c r="K35" i="17"/>
  <c r="F34" i="17"/>
  <c r="G34" i="17" s="1"/>
  <c r="L32" i="21"/>
  <c r="J32" i="21" s="1"/>
  <c r="H32" i="21" s="1"/>
  <c r="O32" i="21"/>
  <c r="N31" i="21"/>
  <c r="P31" i="21"/>
  <c r="Q31" i="21" s="1"/>
  <c r="P31" i="22"/>
  <c r="Q31" i="22" s="1"/>
  <c r="N31" i="22"/>
  <c r="F33" i="21"/>
  <c r="G33" i="21" s="1"/>
  <c r="K34" i="21"/>
  <c r="F33" i="22"/>
  <c r="G33" i="22" s="1"/>
  <c r="K34" i="22"/>
  <c r="O33" i="17"/>
  <c r="L33" i="17"/>
  <c r="J33" i="17" s="1"/>
  <c r="H33" i="17" s="1"/>
  <c r="N32" i="17"/>
  <c r="P32" i="17"/>
  <c r="Q32" i="17" s="1"/>
  <c r="O32" i="22"/>
  <c r="L32" i="22"/>
  <c r="J32" i="22" s="1"/>
  <c r="H32" i="22" s="1"/>
  <c r="M37" i="21" l="1"/>
  <c r="E38" i="21"/>
  <c r="R37" i="21"/>
  <c r="S37" i="21" s="1"/>
  <c r="C37" i="17"/>
  <c r="R36" i="17"/>
  <c r="S36" i="17" s="1"/>
  <c r="R38" i="22"/>
  <c r="C39" i="22"/>
  <c r="C44" i="21"/>
  <c r="M38" i="17"/>
  <c r="E39" i="17"/>
  <c r="E44" i="22"/>
  <c r="M43" i="22"/>
  <c r="I36" i="22"/>
  <c r="S35" i="22"/>
  <c r="P32" i="22"/>
  <c r="Q32" i="22" s="1"/>
  <c r="N32" i="22"/>
  <c r="F34" i="21"/>
  <c r="G34" i="21" s="1"/>
  <c r="K35" i="21"/>
  <c r="O34" i="17"/>
  <c r="L34" i="17"/>
  <c r="J34" i="17" s="1"/>
  <c r="H34" i="17" s="1"/>
  <c r="F34" i="22"/>
  <c r="G34" i="22" s="1"/>
  <c r="K35" i="22"/>
  <c r="L33" i="22"/>
  <c r="J33" i="22" s="1"/>
  <c r="H33" i="22" s="1"/>
  <c r="O33" i="22"/>
  <c r="N32" i="21"/>
  <c r="P32" i="21"/>
  <c r="Q32" i="21" s="1"/>
  <c r="N33" i="17"/>
  <c r="P33" i="17"/>
  <c r="Q33" i="17" s="1"/>
  <c r="L33" i="21"/>
  <c r="J33" i="21" s="1"/>
  <c r="H33" i="21" s="1"/>
  <c r="O33" i="21"/>
  <c r="K36" i="17"/>
  <c r="F35" i="17"/>
  <c r="G35" i="17" s="1"/>
  <c r="I37" i="22" l="1"/>
  <c r="S36" i="22"/>
  <c r="E40" i="17"/>
  <c r="M39" i="17"/>
  <c r="R37" i="17"/>
  <c r="S37" i="17" s="1"/>
  <c r="C38" i="17"/>
  <c r="M38" i="21"/>
  <c r="E39" i="21"/>
  <c r="R38" i="21"/>
  <c r="S38" i="21" s="1"/>
  <c r="M44" i="22"/>
  <c r="E45" i="22"/>
  <c r="C45" i="21"/>
  <c r="C40" i="22"/>
  <c r="R39" i="22"/>
  <c r="L35" i="17"/>
  <c r="J35" i="17" s="1"/>
  <c r="H35" i="17" s="1"/>
  <c r="O35" i="17"/>
  <c r="N34" i="17"/>
  <c r="P34" i="17"/>
  <c r="Q34" i="17" s="1"/>
  <c r="P33" i="22"/>
  <c r="Q33" i="22" s="1"/>
  <c r="N33" i="22"/>
  <c r="K36" i="22"/>
  <c r="F35" i="22"/>
  <c r="G35" i="22" s="1"/>
  <c r="K36" i="21"/>
  <c r="F35" i="21"/>
  <c r="G35" i="21" s="1"/>
  <c r="P33" i="21"/>
  <c r="Q33" i="21" s="1"/>
  <c r="N33" i="21"/>
  <c r="L34" i="22"/>
  <c r="J34" i="22" s="1"/>
  <c r="H34" i="22" s="1"/>
  <c r="O34" i="22"/>
  <c r="O34" i="21"/>
  <c r="L34" i="21"/>
  <c r="J34" i="21" s="1"/>
  <c r="H34" i="21" s="1"/>
  <c r="K37" i="17"/>
  <c r="F36" i="17"/>
  <c r="G36" i="17" s="1"/>
  <c r="C46" i="21" l="1"/>
  <c r="M45" i="22"/>
  <c r="E46" i="22"/>
  <c r="R38" i="17"/>
  <c r="S38" i="17" s="1"/>
  <c r="C39" i="17"/>
  <c r="E41" i="17"/>
  <c r="M40" i="17"/>
  <c r="C41" i="22"/>
  <c r="R40" i="22"/>
  <c r="M39" i="21"/>
  <c r="S39" i="21"/>
  <c r="E40" i="21"/>
  <c r="R39" i="21"/>
  <c r="I38" i="22"/>
  <c r="S37" i="22"/>
  <c r="L36" i="17"/>
  <c r="J36" i="17" s="1"/>
  <c r="H36" i="17" s="1"/>
  <c r="O36" i="17"/>
  <c r="L35" i="21"/>
  <c r="J35" i="21" s="1"/>
  <c r="H35" i="21" s="1"/>
  <c r="O35" i="21"/>
  <c r="K38" i="17"/>
  <c r="F37" i="17"/>
  <c r="G37" i="17" s="1"/>
  <c r="P34" i="21"/>
  <c r="Q34" i="21" s="1"/>
  <c r="N34" i="21"/>
  <c r="L35" i="22"/>
  <c r="J35" i="22" s="1"/>
  <c r="H35" i="22" s="1"/>
  <c r="O35" i="22"/>
  <c r="F36" i="22"/>
  <c r="G36" i="22" s="1"/>
  <c r="K37" i="22"/>
  <c r="N34" i="22"/>
  <c r="P34" i="22"/>
  <c r="Q34" i="22" s="1"/>
  <c r="K37" i="21"/>
  <c r="F36" i="21"/>
  <c r="G36" i="21" s="1"/>
  <c r="N35" i="17"/>
  <c r="P35" i="17"/>
  <c r="Q35" i="17" s="1"/>
  <c r="M40" i="21" l="1"/>
  <c r="E41" i="21"/>
  <c r="R40" i="21"/>
  <c r="S40" i="21" s="1"/>
  <c r="R41" i="22"/>
  <c r="C42" i="22"/>
  <c r="R39" i="17"/>
  <c r="S39" i="17" s="1"/>
  <c r="C40" i="17"/>
  <c r="I39" i="22"/>
  <c r="S38" i="22"/>
  <c r="E47" i="22"/>
  <c r="M46" i="22"/>
  <c r="C47" i="21"/>
  <c r="M41" i="17"/>
  <c r="E42" i="17"/>
  <c r="O36" i="21"/>
  <c r="L36" i="21"/>
  <c r="J36" i="21" s="1"/>
  <c r="H36" i="21" s="1"/>
  <c r="K38" i="22"/>
  <c r="F37" i="22"/>
  <c r="G37" i="22" s="1"/>
  <c r="F37" i="21"/>
  <c r="G37" i="21" s="1"/>
  <c r="K38" i="21"/>
  <c r="L36" i="22"/>
  <c r="J36" i="22" s="1"/>
  <c r="H36" i="22" s="1"/>
  <c r="O36" i="22"/>
  <c r="N35" i="21"/>
  <c r="P35" i="21"/>
  <c r="Q35" i="21" s="1"/>
  <c r="L37" i="17"/>
  <c r="J37" i="17" s="1"/>
  <c r="H37" i="17" s="1"/>
  <c r="O37" i="17"/>
  <c r="P35" i="22"/>
  <c r="Q35" i="22" s="1"/>
  <c r="N35" i="22"/>
  <c r="F38" i="17"/>
  <c r="G38" i="17" s="1"/>
  <c r="K39" i="17"/>
  <c r="P36" i="17"/>
  <c r="Q36" i="17" s="1"/>
  <c r="N36" i="17"/>
  <c r="C41" i="17" l="1"/>
  <c r="R40" i="17"/>
  <c r="S40" i="17" s="1"/>
  <c r="E43" i="17"/>
  <c r="M42" i="17"/>
  <c r="E48" i="22"/>
  <c r="M47" i="22"/>
  <c r="C48" i="21"/>
  <c r="R42" i="22"/>
  <c r="C43" i="22"/>
  <c r="M41" i="21"/>
  <c r="E42" i="21"/>
  <c r="R41" i="21"/>
  <c r="S41" i="21" s="1"/>
  <c r="I40" i="22"/>
  <c r="S39" i="22"/>
  <c r="F38" i="21"/>
  <c r="G38" i="21" s="1"/>
  <c r="K39" i="21"/>
  <c r="N36" i="21"/>
  <c r="P36" i="21"/>
  <c r="Q36" i="21" s="1"/>
  <c r="K40" i="17"/>
  <c r="F39" i="17"/>
  <c r="G39" i="17" s="1"/>
  <c r="O37" i="22"/>
  <c r="L37" i="22"/>
  <c r="J37" i="22" s="1"/>
  <c r="H37" i="22" s="1"/>
  <c r="O38" i="17"/>
  <c r="L38" i="17"/>
  <c r="J38" i="17" s="1"/>
  <c r="H38" i="17" s="1"/>
  <c r="P37" i="17"/>
  <c r="Q37" i="17" s="1"/>
  <c r="N37" i="17"/>
  <c r="P36" i="22"/>
  <c r="Q36" i="22" s="1"/>
  <c r="N36" i="22"/>
  <c r="K39" i="22"/>
  <c r="F38" i="22"/>
  <c r="G38" i="22" s="1"/>
  <c r="L37" i="21"/>
  <c r="J37" i="21" s="1"/>
  <c r="H37" i="21" s="1"/>
  <c r="O37" i="21"/>
  <c r="E44" i="17" l="1"/>
  <c r="M43" i="17"/>
  <c r="M42" i="21"/>
  <c r="E43" i="21"/>
  <c r="R42" i="21"/>
  <c r="S42" i="21" s="1"/>
  <c r="M48" i="22"/>
  <c r="E49" i="22"/>
  <c r="C44" i="22"/>
  <c r="R43" i="22"/>
  <c r="I41" i="22"/>
  <c r="S40" i="22"/>
  <c r="C49" i="21"/>
  <c r="C42" i="17"/>
  <c r="R41" i="17"/>
  <c r="S41" i="17" s="1"/>
  <c r="O39" i="17"/>
  <c r="L39" i="17"/>
  <c r="J39" i="17" s="1"/>
  <c r="H39" i="17" s="1"/>
  <c r="F39" i="21"/>
  <c r="G39" i="21" s="1"/>
  <c r="K40" i="21"/>
  <c r="N37" i="21"/>
  <c r="P37" i="21"/>
  <c r="Q37" i="21" s="1"/>
  <c r="F40" i="17"/>
  <c r="G40" i="17" s="1"/>
  <c r="K41" i="17"/>
  <c r="L38" i="22"/>
  <c r="J38" i="22" s="1"/>
  <c r="H38" i="22" s="1"/>
  <c r="O38" i="22"/>
  <c r="P37" i="22"/>
  <c r="Q37" i="22" s="1"/>
  <c r="N37" i="22"/>
  <c r="K40" i="22"/>
  <c r="F39" i="22"/>
  <c r="G39" i="22" s="1"/>
  <c r="P38" i="17"/>
  <c r="Q38" i="17" s="1"/>
  <c r="N38" i="17"/>
  <c r="L38" i="21"/>
  <c r="J38" i="21" s="1"/>
  <c r="H38" i="21" s="1"/>
  <c r="O38" i="21"/>
  <c r="C43" i="17" l="1"/>
  <c r="R42" i="17"/>
  <c r="S42" i="17" s="1"/>
  <c r="I42" i="22"/>
  <c r="S41" i="22"/>
  <c r="M49" i="22"/>
  <c r="E50" i="22"/>
  <c r="M43" i="21"/>
  <c r="E44" i="21"/>
  <c r="R43" i="21"/>
  <c r="S43" i="21" s="1"/>
  <c r="E45" i="17"/>
  <c r="M44" i="17"/>
  <c r="C50" i="21"/>
  <c r="C45" i="22"/>
  <c r="R44" i="22"/>
  <c r="O39" i="22"/>
  <c r="L39" i="22"/>
  <c r="J39" i="22" s="1"/>
  <c r="H39" i="22" s="1"/>
  <c r="P39" i="17"/>
  <c r="Q39" i="17" s="1"/>
  <c r="N39" i="17"/>
  <c r="P38" i="21"/>
  <c r="Q38" i="21" s="1"/>
  <c r="N38" i="21"/>
  <c r="K41" i="22"/>
  <c r="F40" i="22"/>
  <c r="G40" i="22" s="1"/>
  <c r="K42" i="17"/>
  <c r="F41" i="17"/>
  <c r="G41" i="17" s="1"/>
  <c r="F40" i="21"/>
  <c r="G40" i="21" s="1"/>
  <c r="K41" i="21"/>
  <c r="O40" i="17"/>
  <c r="L40" i="17"/>
  <c r="J40" i="17" s="1"/>
  <c r="H40" i="17" s="1"/>
  <c r="L39" i="21"/>
  <c r="J39" i="21" s="1"/>
  <c r="H39" i="21" s="1"/>
  <c r="O39" i="21"/>
  <c r="N38" i="22"/>
  <c r="P38" i="22"/>
  <c r="Q38" i="22" s="1"/>
  <c r="I43" i="22" l="1"/>
  <c r="S42" i="22"/>
  <c r="M45" i="17"/>
  <c r="E46" i="17"/>
  <c r="C51" i="21"/>
  <c r="M44" i="21"/>
  <c r="E45" i="21"/>
  <c r="R44" i="21"/>
  <c r="S44" i="21" s="1"/>
  <c r="E51" i="22"/>
  <c r="M50" i="22"/>
  <c r="R45" i="22"/>
  <c r="C46" i="22"/>
  <c r="C44" i="17"/>
  <c r="R43" i="17"/>
  <c r="S43" i="17" s="1"/>
  <c r="P40" i="17"/>
  <c r="Q40" i="17" s="1"/>
  <c r="N40" i="17"/>
  <c r="N39" i="22"/>
  <c r="P39" i="22"/>
  <c r="Q39" i="22" s="1"/>
  <c r="K43" i="17"/>
  <c r="F42" i="17"/>
  <c r="G42" i="17" s="1"/>
  <c r="F41" i="21"/>
  <c r="G41" i="21" s="1"/>
  <c r="K42" i="21"/>
  <c r="L40" i="22"/>
  <c r="J40" i="22" s="1"/>
  <c r="H40" i="22" s="1"/>
  <c r="O40" i="22"/>
  <c r="N39" i="21"/>
  <c r="P39" i="21"/>
  <c r="Q39" i="21" s="1"/>
  <c r="O40" i="21"/>
  <c r="L40" i="21"/>
  <c r="J40" i="21" s="1"/>
  <c r="H40" i="21" s="1"/>
  <c r="K42" i="22"/>
  <c r="F41" i="22"/>
  <c r="G41" i="22" s="1"/>
  <c r="L41" i="17"/>
  <c r="J41" i="17" s="1"/>
  <c r="H41" i="17" s="1"/>
  <c r="O41" i="17"/>
  <c r="C45" i="17" l="1"/>
  <c r="R44" i="17"/>
  <c r="S44" i="17" s="1"/>
  <c r="M45" i="21"/>
  <c r="E46" i="21"/>
  <c r="R45" i="21"/>
  <c r="S45" i="21" s="1"/>
  <c r="C52" i="21"/>
  <c r="R46" i="22"/>
  <c r="C47" i="22"/>
  <c r="E52" i="22"/>
  <c r="M51" i="22"/>
  <c r="M46" i="17"/>
  <c r="E47" i="17"/>
  <c r="I44" i="22"/>
  <c r="S43" i="22"/>
  <c r="O41" i="22"/>
  <c r="L41" i="22"/>
  <c r="J41" i="22" s="1"/>
  <c r="H41" i="22" s="1"/>
  <c r="K43" i="21"/>
  <c r="F42" i="21"/>
  <c r="G42" i="21" s="1"/>
  <c r="F42" i="22"/>
  <c r="G42" i="22" s="1"/>
  <c r="K43" i="22"/>
  <c r="L41" i="21"/>
  <c r="J41" i="21" s="1"/>
  <c r="H41" i="21" s="1"/>
  <c r="O41" i="21"/>
  <c r="N40" i="21"/>
  <c r="P40" i="21"/>
  <c r="Q40" i="21" s="1"/>
  <c r="L42" i="17"/>
  <c r="J42" i="17" s="1"/>
  <c r="H42" i="17" s="1"/>
  <c r="O42" i="17"/>
  <c r="P41" i="17"/>
  <c r="Q41" i="17" s="1"/>
  <c r="N41" i="17"/>
  <c r="N40" i="22"/>
  <c r="P40" i="22"/>
  <c r="Q40" i="22" s="1"/>
  <c r="K44" i="17"/>
  <c r="F43" i="17"/>
  <c r="G43" i="17" s="1"/>
  <c r="M52" i="22" l="1"/>
  <c r="E53" i="22"/>
  <c r="C53" i="21"/>
  <c r="C48" i="22"/>
  <c r="R47" i="22"/>
  <c r="I45" i="22"/>
  <c r="S44" i="22"/>
  <c r="R45" i="17"/>
  <c r="S45" i="17" s="1"/>
  <c r="C46" i="17"/>
  <c r="E48" i="17"/>
  <c r="M47" i="17"/>
  <c r="M46" i="21"/>
  <c r="E47" i="21"/>
  <c r="R46" i="21"/>
  <c r="S46" i="21" s="1"/>
  <c r="K45" i="17"/>
  <c r="F44" i="17"/>
  <c r="G44" i="17" s="1"/>
  <c r="L42" i="22"/>
  <c r="J42" i="22" s="1"/>
  <c r="H42" i="22" s="1"/>
  <c r="O42" i="22"/>
  <c r="O42" i="21"/>
  <c r="L42" i="21"/>
  <c r="J42" i="21" s="1"/>
  <c r="H42" i="21" s="1"/>
  <c r="P42" i="17"/>
  <c r="Q42" i="17" s="1"/>
  <c r="N42" i="17"/>
  <c r="P41" i="21"/>
  <c r="Q41" i="21" s="1"/>
  <c r="N41" i="21"/>
  <c r="F43" i="21"/>
  <c r="G43" i="21" s="1"/>
  <c r="K44" i="21"/>
  <c r="L43" i="17"/>
  <c r="J43" i="17" s="1"/>
  <c r="H43" i="17" s="1"/>
  <c r="O43" i="17"/>
  <c r="F43" i="22"/>
  <c r="G43" i="22" s="1"/>
  <c r="K44" i="22"/>
  <c r="N41" i="22"/>
  <c r="P41" i="22"/>
  <c r="Q41" i="22" s="1"/>
  <c r="C47" i="17" l="1"/>
  <c r="R46" i="17"/>
  <c r="S46" i="17" s="1"/>
  <c r="C54" i="21"/>
  <c r="C49" i="22"/>
  <c r="R48" i="22"/>
  <c r="M53" i="22"/>
  <c r="E54" i="22"/>
  <c r="I46" i="22"/>
  <c r="S45" i="22"/>
  <c r="E48" i="21"/>
  <c r="M47" i="21"/>
  <c r="R47" i="21"/>
  <c r="S47" i="21" s="1"/>
  <c r="E49" i="17"/>
  <c r="M48" i="17"/>
  <c r="F44" i="22"/>
  <c r="G44" i="22" s="1"/>
  <c r="K45" i="22"/>
  <c r="L43" i="22"/>
  <c r="J43" i="22" s="1"/>
  <c r="H43" i="22" s="1"/>
  <c r="O43" i="22"/>
  <c r="O43" i="21"/>
  <c r="L43" i="21"/>
  <c r="J43" i="21" s="1"/>
  <c r="H43" i="21" s="1"/>
  <c r="P42" i="22"/>
  <c r="Q42" i="22" s="1"/>
  <c r="N42" i="22"/>
  <c r="P42" i="21"/>
  <c r="Q42" i="21" s="1"/>
  <c r="N42" i="21"/>
  <c r="L44" i="17"/>
  <c r="J44" i="17" s="1"/>
  <c r="H44" i="17" s="1"/>
  <c r="O44" i="17"/>
  <c r="K45" i="21"/>
  <c r="F44" i="21"/>
  <c r="G44" i="21" s="1"/>
  <c r="P43" i="17"/>
  <c r="Q43" i="17" s="1"/>
  <c r="N43" i="17"/>
  <c r="K46" i="17"/>
  <c r="F45" i="17"/>
  <c r="G45" i="17" s="1"/>
  <c r="I47" i="22" l="1"/>
  <c r="S46" i="22"/>
  <c r="C55" i="21"/>
  <c r="R49" i="22"/>
  <c r="C50" i="22"/>
  <c r="E50" i="17"/>
  <c r="M49" i="17"/>
  <c r="M48" i="21"/>
  <c r="E49" i="21"/>
  <c r="R48" i="21"/>
  <c r="S48" i="21" s="1"/>
  <c r="E55" i="22"/>
  <c r="M54" i="22"/>
  <c r="R47" i="17"/>
  <c r="S47" i="17" s="1"/>
  <c r="C48" i="17"/>
  <c r="K47" i="17"/>
  <c r="F46" i="17"/>
  <c r="G46" i="17" s="1"/>
  <c r="P44" i="17"/>
  <c r="Q44" i="17" s="1"/>
  <c r="N44" i="17"/>
  <c r="N43" i="22"/>
  <c r="P43" i="22"/>
  <c r="Q43" i="22" s="1"/>
  <c r="L45" i="17"/>
  <c r="J45" i="17" s="1"/>
  <c r="H45" i="17" s="1"/>
  <c r="O45" i="17"/>
  <c r="O44" i="21"/>
  <c r="L44" i="21"/>
  <c r="J44" i="21" s="1"/>
  <c r="H44" i="21" s="1"/>
  <c r="N43" i="21"/>
  <c r="P43" i="21"/>
  <c r="Q43" i="21" s="1"/>
  <c r="F45" i="22"/>
  <c r="G45" i="22" s="1"/>
  <c r="K46" i="22"/>
  <c r="K46" i="21"/>
  <c r="F45" i="21"/>
  <c r="G45" i="21" s="1"/>
  <c r="L44" i="22"/>
  <c r="J44" i="22" s="1"/>
  <c r="H44" i="22" s="1"/>
  <c r="O44" i="22"/>
  <c r="C56" i="21" l="1"/>
  <c r="C49" i="17"/>
  <c r="R48" i="17"/>
  <c r="S48" i="17" s="1"/>
  <c r="R50" i="22"/>
  <c r="C51" i="22"/>
  <c r="E50" i="21"/>
  <c r="M49" i="21"/>
  <c r="R49" i="21"/>
  <c r="S49" i="21" s="1"/>
  <c r="M50" i="17"/>
  <c r="E51" i="17"/>
  <c r="E56" i="22"/>
  <c r="M55" i="22"/>
  <c r="I48" i="22"/>
  <c r="S47" i="22"/>
  <c r="P44" i="22"/>
  <c r="Q44" i="22" s="1"/>
  <c r="N44" i="22"/>
  <c r="L45" i="22"/>
  <c r="J45" i="22" s="1"/>
  <c r="H45" i="22" s="1"/>
  <c r="O45" i="22"/>
  <c r="K48" i="17"/>
  <c r="F47" i="17"/>
  <c r="G47" i="17" s="1"/>
  <c r="O45" i="21"/>
  <c r="L45" i="21"/>
  <c r="J45" i="21" s="1"/>
  <c r="H45" i="21" s="1"/>
  <c r="F46" i="21"/>
  <c r="G46" i="21" s="1"/>
  <c r="K47" i="21"/>
  <c r="N45" i="17"/>
  <c r="P45" i="17"/>
  <c r="Q45" i="17" s="1"/>
  <c r="K47" i="22"/>
  <c r="F46" i="22"/>
  <c r="G46" i="22" s="1"/>
  <c r="P44" i="21"/>
  <c r="Q44" i="21" s="1"/>
  <c r="N44" i="21"/>
  <c r="L46" i="17"/>
  <c r="J46" i="17" s="1"/>
  <c r="H46" i="17" s="1"/>
  <c r="O46" i="17"/>
  <c r="M51" i="17" l="1"/>
  <c r="E52" i="17"/>
  <c r="M50" i="21"/>
  <c r="E51" i="21"/>
  <c r="R50" i="21"/>
  <c r="S50" i="21" s="1"/>
  <c r="R49" i="17"/>
  <c r="S49" i="17" s="1"/>
  <c r="C50" i="17"/>
  <c r="I49" i="22"/>
  <c r="S48" i="22"/>
  <c r="M56" i="22"/>
  <c r="E57" i="22"/>
  <c r="C52" i="22"/>
  <c r="R51" i="22"/>
  <c r="C57" i="21"/>
  <c r="N46" i="17"/>
  <c r="P46" i="17"/>
  <c r="Q46" i="17" s="1"/>
  <c r="K48" i="22"/>
  <c r="F47" i="22"/>
  <c r="G47" i="22" s="1"/>
  <c r="L46" i="21"/>
  <c r="J46" i="21" s="1"/>
  <c r="H46" i="21" s="1"/>
  <c r="O46" i="21"/>
  <c r="F48" i="17"/>
  <c r="G48" i="17" s="1"/>
  <c r="K49" i="17"/>
  <c r="N45" i="21"/>
  <c r="P45" i="21"/>
  <c r="Q45" i="21" s="1"/>
  <c r="N45" i="22"/>
  <c r="P45" i="22"/>
  <c r="Q45" i="22" s="1"/>
  <c r="L46" i="22"/>
  <c r="J46" i="22" s="1"/>
  <c r="H46" i="22" s="1"/>
  <c r="O46" i="22"/>
  <c r="K48" i="21"/>
  <c r="F47" i="21"/>
  <c r="G47" i="21" s="1"/>
  <c r="O47" i="17"/>
  <c r="L47" i="17"/>
  <c r="J47" i="17" s="1"/>
  <c r="H47" i="17" s="1"/>
  <c r="C53" i="22" l="1"/>
  <c r="R52" i="22"/>
  <c r="I50" i="22"/>
  <c r="S49" i="22"/>
  <c r="M52" i="17"/>
  <c r="E53" i="17"/>
  <c r="C58" i="21"/>
  <c r="M57" i="22"/>
  <c r="E58" i="22"/>
  <c r="C51" i="17"/>
  <c r="R50" i="17"/>
  <c r="S50" i="17" s="1"/>
  <c r="M51" i="21"/>
  <c r="E52" i="21"/>
  <c r="R51" i="21"/>
  <c r="S51" i="21" s="1"/>
  <c r="P46" i="22"/>
  <c r="Q46" i="22" s="1"/>
  <c r="N46" i="22"/>
  <c r="P46" i="21"/>
  <c r="Q46" i="21" s="1"/>
  <c r="N46" i="21"/>
  <c r="L47" i="21"/>
  <c r="J47" i="21" s="1"/>
  <c r="H47" i="21" s="1"/>
  <c r="O47" i="21"/>
  <c r="K50" i="17"/>
  <c r="F49" i="17"/>
  <c r="G49" i="17" s="1"/>
  <c r="L47" i="22"/>
  <c r="J47" i="22" s="1"/>
  <c r="H47" i="22" s="1"/>
  <c r="O47" i="22"/>
  <c r="K49" i="21"/>
  <c r="F48" i="21"/>
  <c r="G48" i="21" s="1"/>
  <c r="L48" i="17"/>
  <c r="J48" i="17" s="1"/>
  <c r="H48" i="17" s="1"/>
  <c r="O48" i="17"/>
  <c r="F48" i="22"/>
  <c r="G48" i="22" s="1"/>
  <c r="K49" i="22"/>
  <c r="P47" i="17"/>
  <c r="Q47" i="17" s="1"/>
  <c r="N47" i="17"/>
  <c r="E59" i="22" l="1"/>
  <c r="M58" i="22"/>
  <c r="I51" i="22"/>
  <c r="S50" i="22"/>
  <c r="M53" i="17"/>
  <c r="E54" i="17"/>
  <c r="C52" i="17"/>
  <c r="R51" i="17"/>
  <c r="S51" i="17" s="1"/>
  <c r="C59" i="21"/>
  <c r="R53" i="22"/>
  <c r="C54" i="22"/>
  <c r="E53" i="21"/>
  <c r="M52" i="21"/>
  <c r="R52" i="21"/>
  <c r="S52" i="21" s="1"/>
  <c r="P48" i="17"/>
  <c r="Q48" i="17" s="1"/>
  <c r="N48" i="17"/>
  <c r="P47" i="22"/>
  <c r="Q47" i="22" s="1"/>
  <c r="N47" i="22"/>
  <c r="N47" i="21"/>
  <c r="P47" i="21"/>
  <c r="Q47" i="21" s="1"/>
  <c r="K50" i="22"/>
  <c r="F49" i="22"/>
  <c r="G49" i="22" s="1"/>
  <c r="L48" i="21"/>
  <c r="J48" i="21" s="1"/>
  <c r="H48" i="21" s="1"/>
  <c r="O48" i="21"/>
  <c r="L49" i="17"/>
  <c r="J49" i="17" s="1"/>
  <c r="H49" i="17" s="1"/>
  <c r="O49" i="17"/>
  <c r="O48" i="22"/>
  <c r="L48" i="22"/>
  <c r="J48" i="22" s="1"/>
  <c r="H48" i="22" s="1"/>
  <c r="K50" i="21"/>
  <c r="F49" i="21"/>
  <c r="G49" i="21" s="1"/>
  <c r="K51" i="17"/>
  <c r="F50" i="17"/>
  <c r="G50" i="17" s="1"/>
  <c r="M53" i="21" l="1"/>
  <c r="E54" i="21"/>
  <c r="R53" i="21"/>
  <c r="S53" i="21" s="1"/>
  <c r="M54" i="17"/>
  <c r="E55" i="17"/>
  <c r="I52" i="22"/>
  <c r="S51" i="22"/>
  <c r="R54" i="22"/>
  <c r="C55" i="22"/>
  <c r="R52" i="17"/>
  <c r="S52" i="17" s="1"/>
  <c r="C53" i="17"/>
  <c r="C60" i="21"/>
  <c r="E60" i="22"/>
  <c r="M59" i="22"/>
  <c r="L49" i="21"/>
  <c r="J49" i="21" s="1"/>
  <c r="H49" i="21" s="1"/>
  <c r="O49" i="21"/>
  <c r="F50" i="21"/>
  <c r="G50" i="21" s="1"/>
  <c r="K51" i="21"/>
  <c r="L50" i="17"/>
  <c r="J50" i="17" s="1"/>
  <c r="H50" i="17" s="1"/>
  <c r="O50" i="17"/>
  <c r="N48" i="22"/>
  <c r="P48" i="22"/>
  <c r="Q48" i="22" s="1"/>
  <c r="O49" i="22"/>
  <c r="L49" i="22"/>
  <c r="J49" i="22" s="1"/>
  <c r="H49" i="22" s="1"/>
  <c r="P49" i="17"/>
  <c r="Q49" i="17" s="1"/>
  <c r="N49" i="17"/>
  <c r="K51" i="22"/>
  <c r="F50" i="22"/>
  <c r="G50" i="22" s="1"/>
  <c r="K52" i="17"/>
  <c r="F51" i="17"/>
  <c r="G51" i="17" s="1"/>
  <c r="N48" i="21"/>
  <c r="P48" i="21"/>
  <c r="Q48" i="21" s="1"/>
  <c r="C61" i="21" l="1"/>
  <c r="I53" i="22"/>
  <c r="S52" i="22"/>
  <c r="C56" i="22"/>
  <c r="R55" i="22"/>
  <c r="C54" i="17"/>
  <c r="R53" i="17"/>
  <c r="S53" i="17" s="1"/>
  <c r="E56" i="17"/>
  <c r="M55" i="17"/>
  <c r="E55" i="21"/>
  <c r="M54" i="21"/>
  <c r="R54" i="21"/>
  <c r="S54" i="21" s="1"/>
  <c r="M60" i="22"/>
  <c r="E61" i="22"/>
  <c r="O51" i="17"/>
  <c r="L51" i="17"/>
  <c r="J51" i="17" s="1"/>
  <c r="H51" i="17" s="1"/>
  <c r="F51" i="21"/>
  <c r="G51" i="21" s="1"/>
  <c r="K52" i="21"/>
  <c r="F52" i="17"/>
  <c r="G52" i="17" s="1"/>
  <c r="K53" i="17"/>
  <c r="O50" i="22"/>
  <c r="L50" i="22"/>
  <c r="J50" i="22" s="1"/>
  <c r="H50" i="22" s="1"/>
  <c r="P49" i="22"/>
  <c r="Q49" i="22" s="1"/>
  <c r="N49" i="22"/>
  <c r="O50" i="21"/>
  <c r="L50" i="21"/>
  <c r="J50" i="21" s="1"/>
  <c r="H50" i="21" s="1"/>
  <c r="F51" i="22"/>
  <c r="G51" i="22" s="1"/>
  <c r="K52" i="22"/>
  <c r="P50" i="17"/>
  <c r="Q50" i="17" s="1"/>
  <c r="N50" i="17"/>
  <c r="N49" i="21"/>
  <c r="P49" i="21"/>
  <c r="Q49" i="21" s="1"/>
  <c r="C55" i="17" l="1"/>
  <c r="R54" i="17"/>
  <c r="S54" i="17" s="1"/>
  <c r="I54" i="22"/>
  <c r="S53" i="22"/>
  <c r="M61" i="22"/>
  <c r="E62" i="22"/>
  <c r="E57" i="17"/>
  <c r="M56" i="17"/>
  <c r="M55" i="21"/>
  <c r="E56" i="21"/>
  <c r="R55" i="21"/>
  <c r="S55" i="21" s="1"/>
  <c r="C57" i="22"/>
  <c r="R56" i="22"/>
  <c r="C62" i="21"/>
  <c r="P51" i="17"/>
  <c r="Q51" i="17" s="1"/>
  <c r="N51" i="17"/>
  <c r="O52" i="17"/>
  <c r="L52" i="17"/>
  <c r="J52" i="17" s="1"/>
  <c r="H52" i="17" s="1"/>
  <c r="P50" i="21"/>
  <c r="Q50" i="21" s="1"/>
  <c r="N50" i="21"/>
  <c r="N50" i="22"/>
  <c r="P50" i="22"/>
  <c r="Q50" i="22" s="1"/>
  <c r="K53" i="21"/>
  <c r="F52" i="21"/>
  <c r="G52" i="21" s="1"/>
  <c r="L51" i="21"/>
  <c r="J51" i="21" s="1"/>
  <c r="H51" i="21" s="1"/>
  <c r="O51" i="21"/>
  <c r="K53" i="22"/>
  <c r="F52" i="22"/>
  <c r="G52" i="22" s="1"/>
  <c r="F53" i="17"/>
  <c r="G53" i="17" s="1"/>
  <c r="K54" i="17"/>
  <c r="O51" i="22"/>
  <c r="L51" i="22"/>
  <c r="J51" i="22" s="1"/>
  <c r="H51" i="22" s="1"/>
  <c r="R57" i="22" l="1"/>
  <c r="C58" i="22"/>
  <c r="I55" i="22"/>
  <c r="S54" i="22"/>
  <c r="M57" i="17"/>
  <c r="M22" i="17" s="1"/>
  <c r="C63" i="21"/>
  <c r="E63" i="22"/>
  <c r="M62" i="22"/>
  <c r="E57" i="21"/>
  <c r="M56" i="21"/>
  <c r="R56" i="21"/>
  <c r="S56" i="21" s="1"/>
  <c r="C56" i="17"/>
  <c r="R55" i="17"/>
  <c r="S55" i="17" s="1"/>
  <c r="N51" i="21"/>
  <c r="P51" i="21"/>
  <c r="Q51" i="21" s="1"/>
  <c r="N51" i="22"/>
  <c r="P51" i="22"/>
  <c r="Q51" i="22" s="1"/>
  <c r="L52" i="21"/>
  <c r="J52" i="21" s="1"/>
  <c r="H52" i="21" s="1"/>
  <c r="O52" i="21"/>
  <c r="F53" i="22"/>
  <c r="G53" i="22" s="1"/>
  <c r="K54" i="22"/>
  <c r="K55" i="17"/>
  <c r="F54" i="17"/>
  <c r="G54" i="17" s="1"/>
  <c r="N52" i="17"/>
  <c r="P52" i="17"/>
  <c r="Q52" i="17" s="1"/>
  <c r="O53" i="17"/>
  <c r="L53" i="17"/>
  <c r="J53" i="17" s="1"/>
  <c r="H53" i="17" s="1"/>
  <c r="O52" i="22"/>
  <c r="L52" i="22"/>
  <c r="J52" i="22" s="1"/>
  <c r="H52" i="22" s="1"/>
  <c r="F53" i="21"/>
  <c r="G53" i="21" s="1"/>
  <c r="K54" i="21"/>
  <c r="C64" i="21" l="1"/>
  <c r="I56" i="22"/>
  <c r="S55" i="22"/>
  <c r="R58" i="22"/>
  <c r="C59" i="22"/>
  <c r="C57" i="17"/>
  <c r="R57" i="17" s="1"/>
  <c r="S57" i="17" s="1"/>
  <c r="R56" i="17"/>
  <c r="S56" i="17" s="1"/>
  <c r="M57" i="21"/>
  <c r="E58" i="21"/>
  <c r="R57" i="21"/>
  <c r="S57" i="21" s="1"/>
  <c r="E64" i="22"/>
  <c r="M63" i="22"/>
  <c r="H9" i="17"/>
  <c r="M18" i="17"/>
  <c r="H3" i="17" s="1"/>
  <c r="K55" i="21"/>
  <c r="F54" i="21"/>
  <c r="G54" i="21" s="1"/>
  <c r="P53" i="17"/>
  <c r="Q53" i="17" s="1"/>
  <c r="N53" i="17"/>
  <c r="L53" i="21"/>
  <c r="J53" i="21" s="1"/>
  <c r="H53" i="21" s="1"/>
  <c r="O53" i="21"/>
  <c r="F55" i="17"/>
  <c r="G55" i="17" s="1"/>
  <c r="K56" i="17"/>
  <c r="N52" i="22"/>
  <c r="P52" i="22"/>
  <c r="Q52" i="22" s="1"/>
  <c r="K55" i="22"/>
  <c r="F54" i="22"/>
  <c r="G54" i="22" s="1"/>
  <c r="O53" i="22"/>
  <c r="L53" i="22"/>
  <c r="J53" i="22" s="1"/>
  <c r="H53" i="22" s="1"/>
  <c r="L54" i="17"/>
  <c r="J54" i="17" s="1"/>
  <c r="H54" i="17" s="1"/>
  <c r="O54" i="17"/>
  <c r="P52" i="21"/>
  <c r="Q52" i="21" s="1"/>
  <c r="N52" i="21"/>
  <c r="I57" i="22" l="1"/>
  <c r="S56" i="22"/>
  <c r="M58" i="21"/>
  <c r="E59" i="21"/>
  <c r="S58" i="21"/>
  <c r="R58" i="21"/>
  <c r="C60" i="22"/>
  <c r="R59" i="22"/>
  <c r="M64" i="22"/>
  <c r="E65" i="22"/>
  <c r="O54" i="21"/>
  <c r="L54" i="21"/>
  <c r="J54" i="21" s="1"/>
  <c r="H54" i="21" s="1"/>
  <c r="P53" i="21"/>
  <c r="Q53" i="21" s="1"/>
  <c r="N53" i="21"/>
  <c r="F55" i="21"/>
  <c r="G55" i="21" s="1"/>
  <c r="K56" i="21"/>
  <c r="L54" i="22"/>
  <c r="J54" i="22" s="1"/>
  <c r="H54" i="22" s="1"/>
  <c r="O54" i="22"/>
  <c r="F56" i="17"/>
  <c r="G56" i="17" s="1"/>
  <c r="K57" i="17"/>
  <c r="F57" i="17" s="1"/>
  <c r="G57" i="17" s="1"/>
  <c r="P54" i="17"/>
  <c r="Q54" i="17" s="1"/>
  <c r="N54" i="17"/>
  <c r="F55" i="22"/>
  <c r="G55" i="22" s="1"/>
  <c r="K56" i="22"/>
  <c r="O55" i="17"/>
  <c r="L55" i="17"/>
  <c r="J55" i="17" s="1"/>
  <c r="H55" i="17" s="1"/>
  <c r="N53" i="22"/>
  <c r="P53" i="22"/>
  <c r="Q53" i="22" s="1"/>
  <c r="M65" i="22" l="1"/>
  <c r="E66" i="22"/>
  <c r="C61" i="22"/>
  <c r="R60" i="22"/>
  <c r="E60" i="21"/>
  <c r="S59" i="21"/>
  <c r="M59" i="21"/>
  <c r="R59" i="21"/>
  <c r="I58" i="22"/>
  <c r="S57" i="22"/>
  <c r="O57" i="17"/>
  <c r="L57" i="17"/>
  <c r="J57" i="17" s="1"/>
  <c r="H57" i="17" s="1"/>
  <c r="F56" i="21"/>
  <c r="G56" i="21" s="1"/>
  <c r="K57" i="21"/>
  <c r="P55" i="17"/>
  <c r="Q55" i="17" s="1"/>
  <c r="N55" i="17"/>
  <c r="N54" i="22"/>
  <c r="P54" i="22"/>
  <c r="Q54" i="22" s="1"/>
  <c r="F56" i="22"/>
  <c r="G56" i="22" s="1"/>
  <c r="K57" i="22"/>
  <c r="P54" i="21"/>
  <c r="Q54" i="21" s="1"/>
  <c r="N54" i="21"/>
  <c r="L55" i="22"/>
  <c r="J55" i="22" s="1"/>
  <c r="H55" i="22" s="1"/>
  <c r="O55" i="22"/>
  <c r="L56" i="17"/>
  <c r="J56" i="17" s="1"/>
  <c r="H56" i="17" s="1"/>
  <c r="O56" i="17"/>
  <c r="L55" i="21"/>
  <c r="J55" i="21" s="1"/>
  <c r="H55" i="21" s="1"/>
  <c r="O55" i="21"/>
  <c r="I59" i="22" l="1"/>
  <c r="S58" i="22"/>
  <c r="M60" i="21"/>
  <c r="E61" i="21"/>
  <c r="R60" i="21"/>
  <c r="S60" i="21" s="1"/>
  <c r="R61" i="22"/>
  <c r="C62" i="22"/>
  <c r="E67" i="22"/>
  <c r="M66" i="22"/>
  <c r="F57" i="21"/>
  <c r="G57" i="21" s="1"/>
  <c r="K58" i="21"/>
  <c r="P56" i="17"/>
  <c r="Q56" i="17" s="1"/>
  <c r="N56" i="17"/>
  <c r="L56" i="21"/>
  <c r="J56" i="21" s="1"/>
  <c r="H56" i="21" s="1"/>
  <c r="O56" i="21"/>
  <c r="K58" i="22"/>
  <c r="F57" i="22"/>
  <c r="G57" i="22" s="1"/>
  <c r="P57" i="17"/>
  <c r="Q57" i="17" s="1"/>
  <c r="N57" i="17"/>
  <c r="P55" i="21"/>
  <c r="Q55" i="21" s="1"/>
  <c r="N55" i="21"/>
  <c r="N55" i="22"/>
  <c r="P55" i="22"/>
  <c r="Q55" i="22" s="1"/>
  <c r="L56" i="22"/>
  <c r="J56" i="22" s="1"/>
  <c r="H56" i="22" s="1"/>
  <c r="O56" i="22"/>
  <c r="O22" i="17"/>
  <c r="R62" i="22" l="1"/>
  <c r="C63" i="22"/>
  <c r="E62" i="21"/>
  <c r="M61" i="21"/>
  <c r="R61" i="21"/>
  <c r="S61" i="21" s="1"/>
  <c r="E68" i="22"/>
  <c r="M67" i="22"/>
  <c r="I60" i="22"/>
  <c r="S59" i="22"/>
  <c r="N22" i="17"/>
  <c r="H10" i="17" s="1"/>
  <c r="Q22" i="17"/>
  <c r="H8" i="17" s="1"/>
  <c r="O57" i="22"/>
  <c r="L57" i="22"/>
  <c r="J57" i="22" s="1"/>
  <c r="H57" i="22" s="1"/>
  <c r="P56" i="22"/>
  <c r="Q56" i="22" s="1"/>
  <c r="N56" i="22"/>
  <c r="F58" i="22"/>
  <c r="G58" i="22" s="1"/>
  <c r="K59" i="22"/>
  <c r="N14" i="17"/>
  <c r="H6" i="17" s="1"/>
  <c r="C26" i="16" s="1"/>
  <c r="D26" i="16" s="1"/>
  <c r="K59" i="21"/>
  <c r="F58" i="21"/>
  <c r="G58" i="21" s="1"/>
  <c r="H11" i="17"/>
  <c r="O18" i="17"/>
  <c r="H5" i="17" s="1"/>
  <c r="H4" i="17" s="1"/>
  <c r="P56" i="21"/>
  <c r="Q56" i="21" s="1"/>
  <c r="N56" i="21"/>
  <c r="L57" i="21"/>
  <c r="J57" i="21" s="1"/>
  <c r="H57" i="21" s="1"/>
  <c r="O57" i="21"/>
  <c r="M62" i="21" l="1"/>
  <c r="E63" i="21"/>
  <c r="R62" i="21"/>
  <c r="S62" i="21" s="1"/>
  <c r="I61" i="22"/>
  <c r="S60" i="22"/>
  <c r="C64" i="22"/>
  <c r="R63" i="22"/>
  <c r="E69" i="22"/>
  <c r="M68" i="22"/>
  <c r="Q18" i="17"/>
  <c r="H7" i="17" s="1"/>
  <c r="L58" i="21"/>
  <c r="J58" i="21" s="1"/>
  <c r="H58" i="21" s="1"/>
  <c r="O58" i="21"/>
  <c r="F59" i="22"/>
  <c r="G59" i="22" s="1"/>
  <c r="K60" i="22"/>
  <c r="P57" i="22"/>
  <c r="Q57" i="22" s="1"/>
  <c r="N57" i="22"/>
  <c r="N57" i="21"/>
  <c r="P57" i="21"/>
  <c r="Q57" i="21" s="1"/>
  <c r="F59" i="21"/>
  <c r="G59" i="21" s="1"/>
  <c r="K60" i="21"/>
  <c r="L58" i="22"/>
  <c r="J58" i="22" s="1"/>
  <c r="H58" i="22" s="1"/>
  <c r="O58" i="22"/>
  <c r="C65" i="22" l="1"/>
  <c r="R64" i="22"/>
  <c r="M63" i="21"/>
  <c r="E64" i="21"/>
  <c r="R63" i="21"/>
  <c r="S63" i="21" s="1"/>
  <c r="M69" i="22"/>
  <c r="E70" i="22"/>
  <c r="I62" i="22"/>
  <c r="S61" i="22"/>
  <c r="F60" i="22"/>
  <c r="G60" i="22" s="1"/>
  <c r="K61" i="22"/>
  <c r="P58" i="22"/>
  <c r="Q58" i="22" s="1"/>
  <c r="N58" i="22"/>
  <c r="O59" i="22"/>
  <c r="L59" i="22"/>
  <c r="J59" i="22" s="1"/>
  <c r="H59" i="22" s="1"/>
  <c r="K61" i="21"/>
  <c r="F60" i="21"/>
  <c r="G60" i="21" s="1"/>
  <c r="O59" i="21"/>
  <c r="L59" i="21"/>
  <c r="J59" i="21" s="1"/>
  <c r="H59" i="21" s="1"/>
  <c r="N58" i="21"/>
  <c r="P58" i="21"/>
  <c r="Q58" i="21" s="1"/>
  <c r="I63" i="22" l="1"/>
  <c r="S62" i="22"/>
  <c r="R65" i="22"/>
  <c r="C66" i="22"/>
  <c r="M70" i="22"/>
  <c r="M22" i="22" s="1"/>
  <c r="M64" i="21"/>
  <c r="M22" i="21" s="1"/>
  <c r="R64" i="21"/>
  <c r="S64" i="21" s="1"/>
  <c r="P59" i="21"/>
  <c r="Q59" i="21" s="1"/>
  <c r="N59" i="21"/>
  <c r="N59" i="22"/>
  <c r="P59" i="22"/>
  <c r="Q59" i="22" s="1"/>
  <c r="F61" i="22"/>
  <c r="G61" i="22" s="1"/>
  <c r="K62" i="22"/>
  <c r="O60" i="22"/>
  <c r="L60" i="22"/>
  <c r="J60" i="22" s="1"/>
  <c r="H60" i="22" s="1"/>
  <c r="O60" i="21"/>
  <c r="L60" i="21"/>
  <c r="J60" i="21" s="1"/>
  <c r="H60" i="21" s="1"/>
  <c r="K62" i="21"/>
  <c r="F61" i="21"/>
  <c r="G61" i="21" s="1"/>
  <c r="J9" i="21" l="1"/>
  <c r="J9" i="17" s="1"/>
  <c r="M18" i="21"/>
  <c r="J3" i="21" s="1"/>
  <c r="J3" i="17" s="1"/>
  <c r="R66" i="22"/>
  <c r="C67" i="22"/>
  <c r="K9" i="22"/>
  <c r="K9" i="17" s="1"/>
  <c r="M18" i="22"/>
  <c r="K3" i="22" s="1"/>
  <c r="K3" i="17" s="1"/>
  <c r="I64" i="22"/>
  <c r="S63" i="22"/>
  <c r="N60" i="22"/>
  <c r="P60" i="22"/>
  <c r="Q60" i="22" s="1"/>
  <c r="P60" i="21"/>
  <c r="Q60" i="21" s="1"/>
  <c r="N60" i="21"/>
  <c r="F62" i="22"/>
  <c r="G62" i="22" s="1"/>
  <c r="K63" i="22"/>
  <c r="O61" i="21"/>
  <c r="L61" i="21"/>
  <c r="J61" i="21" s="1"/>
  <c r="H61" i="21" s="1"/>
  <c r="F62" i="21"/>
  <c r="G62" i="21" s="1"/>
  <c r="K63" i="21"/>
  <c r="L61" i="22"/>
  <c r="J61" i="22" s="1"/>
  <c r="H61" i="22" s="1"/>
  <c r="O61" i="22"/>
  <c r="I65" i="22" l="1"/>
  <c r="S64" i="22"/>
  <c r="R67" i="22"/>
  <c r="C68" i="22"/>
  <c r="K64" i="21"/>
  <c r="F64" i="21" s="1"/>
  <c r="G64" i="21" s="1"/>
  <c r="F63" i="21"/>
  <c r="G63" i="21" s="1"/>
  <c r="F63" i="22"/>
  <c r="G63" i="22" s="1"/>
  <c r="K64" i="22"/>
  <c r="L62" i="22"/>
  <c r="J62" i="22" s="1"/>
  <c r="H62" i="22" s="1"/>
  <c r="O62" i="22"/>
  <c r="N61" i="21"/>
  <c r="P61" i="21"/>
  <c r="Q61" i="21" s="1"/>
  <c r="N61" i="22"/>
  <c r="P61" i="22"/>
  <c r="Q61" i="22" s="1"/>
  <c r="O62" i="21"/>
  <c r="L62" i="21"/>
  <c r="J62" i="21" s="1"/>
  <c r="H62" i="21" s="1"/>
  <c r="R68" i="22" l="1"/>
  <c r="C69" i="22"/>
  <c r="I66" i="22"/>
  <c r="S65" i="22"/>
  <c r="L63" i="21"/>
  <c r="J63" i="21" s="1"/>
  <c r="H63" i="21" s="1"/>
  <c r="O63" i="21"/>
  <c r="N62" i="22"/>
  <c r="P62" i="22"/>
  <c r="Q62" i="22" s="1"/>
  <c r="N62" i="21"/>
  <c r="P62" i="21"/>
  <c r="Q62" i="21" s="1"/>
  <c r="K65" i="22"/>
  <c r="F64" i="22"/>
  <c r="G64" i="22" s="1"/>
  <c r="O63" i="22"/>
  <c r="L63" i="22"/>
  <c r="J63" i="22" s="1"/>
  <c r="H63" i="22" s="1"/>
  <c r="L64" i="21"/>
  <c r="J64" i="21" s="1"/>
  <c r="H64" i="21" s="1"/>
  <c r="O64" i="21"/>
  <c r="I67" i="22" l="1"/>
  <c r="S66" i="22"/>
  <c r="R69" i="22"/>
  <c r="C70" i="22"/>
  <c r="R70" i="22" s="1"/>
  <c r="N63" i="22"/>
  <c r="P63" i="22"/>
  <c r="Q63" i="22" s="1"/>
  <c r="O22" i="21"/>
  <c r="L64" i="22"/>
  <c r="J64" i="22" s="1"/>
  <c r="H64" i="22" s="1"/>
  <c r="O64" i="22"/>
  <c r="P64" i="21"/>
  <c r="Q64" i="21" s="1"/>
  <c r="N64" i="21"/>
  <c r="K66" i="22"/>
  <c r="F65" i="22"/>
  <c r="G65" i="22" s="1"/>
  <c r="N63" i="21"/>
  <c r="P63" i="21"/>
  <c r="Q63" i="21" s="1"/>
  <c r="I68" i="22" l="1"/>
  <c r="S67" i="22"/>
  <c r="Q22" i="21"/>
  <c r="J8" i="21" s="1"/>
  <c r="J8" i="17" s="1"/>
  <c r="K67" i="22"/>
  <c r="F66" i="22"/>
  <c r="G66" i="22" s="1"/>
  <c r="N64" i="22"/>
  <c r="P64" i="22"/>
  <c r="Q64" i="22" s="1"/>
  <c r="N22" i="21"/>
  <c r="O18" i="21"/>
  <c r="J5" i="21" s="1"/>
  <c r="J11" i="21"/>
  <c r="J11" i="17" s="1"/>
  <c r="O65" i="22"/>
  <c r="L65" i="22"/>
  <c r="J65" i="22" s="1"/>
  <c r="H65" i="22" s="1"/>
  <c r="I69" i="22" l="1"/>
  <c r="S68" i="22"/>
  <c r="Q18" i="21"/>
  <c r="J7" i="21" s="1"/>
  <c r="J7" i="17" s="1"/>
  <c r="J5" i="17"/>
  <c r="J6" i="21"/>
  <c r="J6" i="17" s="1"/>
  <c r="C27" i="16" s="1"/>
  <c r="D27" i="16" s="1"/>
  <c r="J4" i="21"/>
  <c r="J4" i="17" s="1"/>
  <c r="O66" i="22"/>
  <c r="L66" i="22"/>
  <c r="J66" i="22" s="1"/>
  <c r="H66" i="22" s="1"/>
  <c r="P65" i="22"/>
  <c r="Q65" i="22" s="1"/>
  <c r="N65" i="22"/>
  <c r="N14" i="21"/>
  <c r="J10" i="21"/>
  <c r="J10" i="17" s="1"/>
  <c r="F67" i="22"/>
  <c r="G67" i="22" s="1"/>
  <c r="K68" i="22"/>
  <c r="I70" i="22" l="1"/>
  <c r="S70" i="22" s="1"/>
  <c r="S69" i="22"/>
  <c r="O67" i="22"/>
  <c r="L67" i="22"/>
  <c r="J67" i="22" s="1"/>
  <c r="H67" i="22" s="1"/>
  <c r="N66" i="22"/>
  <c r="P66" i="22"/>
  <c r="Q66" i="22" s="1"/>
  <c r="K69" i="22"/>
  <c r="F68" i="22"/>
  <c r="G68" i="22" s="1"/>
  <c r="L68" i="22" l="1"/>
  <c r="J68" i="22" s="1"/>
  <c r="H68" i="22" s="1"/>
  <c r="O68" i="22"/>
  <c r="N67" i="22"/>
  <c r="P67" i="22"/>
  <c r="Q67" i="22" s="1"/>
  <c r="K70" i="22"/>
  <c r="F70" i="22" s="1"/>
  <c r="G70" i="22" s="1"/>
  <c r="F69" i="22"/>
  <c r="G69" i="22" s="1"/>
  <c r="L69" i="22" l="1"/>
  <c r="J69" i="22" s="1"/>
  <c r="H69" i="22" s="1"/>
  <c r="O69" i="22"/>
  <c r="O70" i="22"/>
  <c r="L70" i="22"/>
  <c r="J70" i="22" s="1"/>
  <c r="H70" i="22" s="1"/>
  <c r="P68" i="22"/>
  <c r="Q68" i="22" s="1"/>
  <c r="N68" i="22"/>
  <c r="O22" i="22" l="1"/>
  <c r="O18" i="22" s="1"/>
  <c r="K5" i="22" s="1"/>
  <c r="N70" i="22"/>
  <c r="P70" i="22"/>
  <c r="Q70" i="22" s="1"/>
  <c r="N69" i="22"/>
  <c r="P69" i="22"/>
  <c r="Q69" i="22" s="1"/>
  <c r="K11" i="22" l="1"/>
  <c r="K11" i="17" s="1"/>
  <c r="Q22" i="22"/>
  <c r="K6" i="22"/>
  <c r="K6" i="17" s="1"/>
  <c r="C28" i="16" s="1"/>
  <c r="D28" i="16" s="1"/>
  <c r="K4" i="22"/>
  <c r="K4" i="17" s="1"/>
  <c r="K5" i="17"/>
  <c r="N22" i="22"/>
  <c r="N14" i="22" l="1"/>
  <c r="K10" i="22"/>
  <c r="K10" i="17" s="1"/>
  <c r="Q18" i="22"/>
  <c r="K7" i="22" s="1"/>
  <c r="K7" i="17" s="1"/>
  <c r="K8" i="22"/>
  <c r="K8" i="17" s="1"/>
</calcChain>
</file>

<file path=xl/comments1.xml><?xml version="1.0" encoding="utf-8"?>
<comments xmlns="http://schemas.openxmlformats.org/spreadsheetml/2006/main">
  <authors>
    <author>a</author>
  </authors>
  <commentList>
    <comment ref="G6" authorId="0" shapeId="0">
      <text>
        <r>
          <rPr>
            <b/>
            <sz val="8"/>
            <color indexed="81"/>
            <rFont val="Tahoma"/>
            <family val="2"/>
          </rPr>
          <t>Muodossa:
pv.kk.vvvv</t>
        </r>
      </text>
    </comment>
    <comment ref="K10" authorId="0" shapeId="0">
      <text>
        <r>
          <rPr>
            <sz val="10"/>
            <color indexed="81"/>
            <rFont val="Tahoma"/>
            <family val="2"/>
          </rPr>
          <t>Poistoilmavirta on käyntiajoilla painotettujen poistoilmavirtojen summa.</t>
        </r>
      </text>
    </comment>
    <comment ref="L10" authorId="0" shapeId="0">
      <text>
        <r>
          <rPr>
            <sz val="10"/>
            <color indexed="81"/>
            <rFont val="Tahoma"/>
            <family val="2"/>
          </rPr>
          <t>Ilmanvaihdon LTO:n vuosihyötysuhde on käyntiajalla painotetuilla poistoilmavirroilla painotettujen ilmanvaihtokonekohtaisten LTO:n vuosihyötysuhteiden keskiarvo.</t>
        </r>
      </text>
    </comment>
    <comment ref="K11" authorId="0" shapeId="0">
      <text>
        <r>
          <rPr>
            <sz val="10"/>
            <color indexed="81"/>
            <rFont val="Tahoma"/>
            <family val="2"/>
          </rPr>
          <t>Tätä ilmavirtaa voidaan käyttää todellisen energiankulutuksen laskennassa. 
Jos rakennuksen käyttötarkoitusluokka on 9, niin kopioi tämä ilmavirta tasauslaskenta-lomakkeeseen.</t>
        </r>
      </text>
    </comment>
    <comment ref="L11" authorId="0" shapeId="0">
      <text>
        <r>
          <rPr>
            <sz val="10"/>
            <color indexed="81"/>
            <rFont val="Tahoma"/>
            <family val="2"/>
          </rPr>
          <t>Kopioi arvo tasauslaskenta-lomakkeeseen.</t>
        </r>
      </text>
    </comment>
    <comment ref="C12" authorId="0" shapeId="0">
      <text>
        <r>
          <rPr>
            <sz val="10"/>
            <color indexed="81"/>
            <rFont val="Tahoma"/>
            <family val="2"/>
          </rPr>
          <t>Ilmanvaihtokoneen käyttötavat esimerkiksi jatkuva käyttö,
päiväkäyttö,
yökäyttö,
poissaolo,
tehostus,
viikonloput 
tai joku muu esimerkiksi
käyttötapaan,
käyttöaikaan tai
ilmanvaihdon määrään 
liittyvä kuvaava termi.</t>
        </r>
      </text>
    </comment>
    <comment ref="D12" authorId="0" shapeId="0">
      <text>
        <r>
          <rPr>
            <sz val="10"/>
            <color indexed="81"/>
            <rFont val="Tahoma"/>
            <family val="2"/>
          </rPr>
          <t>Ilmanvaihtokoneen mitoitustuloilmavirta saadaan suunnitteluasiakirjoista.</t>
        </r>
      </text>
    </comment>
    <comment ref="E12" authorId="0" shapeId="0">
      <text>
        <r>
          <rPr>
            <sz val="10"/>
            <color indexed="81"/>
            <rFont val="Tahoma"/>
            <family val="2"/>
          </rPr>
          <t>Ilmanvaihtokoneen mitoituspoistoilmavirta saadaan suunnitteluasiakirjoista.</t>
        </r>
      </text>
    </comment>
    <comment ref="F12" authorId="0" shapeId="0">
      <text>
        <r>
          <rPr>
            <sz val="10"/>
            <color indexed="81"/>
            <rFont val="Tahoma"/>
            <family val="2"/>
          </rPr>
          <t>Käyttöilmavirtakertoimella korjataan mitoituspoistoilmavirta vastaamaan rakennuksen ja ilmanvaihdon todellista käyttöä.
Käyttöilmavirtakerroin on yleensä 1, mutta se voi olla pienempi kuin yksi, jos ilmanvaihtoa ohjataan tarpeen mukaan. 
Käyttöilmavirtakerroin voi olla suurempi kuin yksi, jos ilmanvaihtoa voidaan tehostaa tarpeen mukaan.</t>
        </r>
      </text>
    </comment>
    <comment ref="G12" authorId="0" shapeId="0">
      <text>
        <r>
          <rPr>
            <sz val="10"/>
            <color indexed="81"/>
            <rFont val="Tahoma"/>
            <family val="2"/>
          </rPr>
          <t>Käyttöajan keskimääräinen poistoilmavirta on mitoituspoistoilmavirta kerrottuna käyttöilmavirtakertoimella.</t>
        </r>
      </text>
    </comment>
    <comment ref="H12" authorId="0" shapeId="0">
      <text>
        <r>
          <rPr>
            <sz val="10"/>
            <color indexed="81"/>
            <rFont val="Tahoma"/>
            <family val="2"/>
          </rPr>
          <t xml:space="preserve">Käyntiaikatekijöillä muunnetaan osan aikaa käynnissä olevien ilmanvaihtokoneiden ilmavirrat vastaamaan jatkuvasti käynnissä olevien ilmanvaihtokoneiden ilmavirtoja. </t>
        </r>
      </text>
    </comment>
    <comment ref="J12" authorId="0" shapeId="0">
      <text>
        <r>
          <rPr>
            <b/>
            <sz val="8"/>
            <color indexed="81"/>
            <rFont val="Tahoma"/>
            <family val="2"/>
          </rPr>
          <t xml:space="preserve">Osan D3/2012 mukaan:
Käyntiaikatekijä td on ilmanvaihtolaitoksen keskimääräinen vuorokautinen käyntiaika, h/24h
tw  on ilmanvaihtolaitoksen viikoittainen käyntiaika, d/7d
Rakennuksen käyttöaikaan lisätään ilmanvaihdon käyntiajan laskemiseksi 1 h alkuun ja 1 h loppuun eli kaksi tuntia vuorokaudessa. Jos ilmanvaihto on päällä jatkuvasti ja vuorokautinen käyttöaika lisäyksen johdosta ylittäisi yleisesti hyväksytyn vuorokauden pituuden 24 h, niin lisäyksiä ei  tehdä. 
</t>
        </r>
      </text>
    </comment>
    <comment ref="K12" authorId="0" shapeId="0">
      <text>
        <r>
          <rPr>
            <sz val="10"/>
            <color indexed="81"/>
            <rFont val="Tahoma"/>
            <family val="2"/>
          </rPr>
          <t xml:space="preserve">Käyntiajoilla painotettu poistoilmavirta on käyttöajan keskimääräinen poistoilmavirta kerrottuna käyntiaikatekijöillä.
Käyntiajoilla painotettu poistoilmavirta = 
käyttöajan keskimääräinen poistoilmavirta x 
</t>
        </r>
        <r>
          <rPr>
            <sz val="10"/>
            <color indexed="81"/>
            <rFont val="Symbol"/>
            <family val="1"/>
            <charset val="2"/>
          </rPr>
          <t>t</t>
        </r>
        <r>
          <rPr>
            <vertAlign val="subscript"/>
            <sz val="10"/>
            <color indexed="81"/>
            <rFont val="Tahoma"/>
            <family val="2"/>
          </rPr>
          <t>d</t>
        </r>
        <r>
          <rPr>
            <sz val="10"/>
            <color indexed="81"/>
            <rFont val="Tahoma"/>
            <family val="2"/>
          </rPr>
          <t xml:space="preserve">/24 x </t>
        </r>
        <r>
          <rPr>
            <sz val="10"/>
            <color indexed="81"/>
            <rFont val="Symbol"/>
            <family val="1"/>
            <charset val="2"/>
          </rPr>
          <t>t</t>
        </r>
        <r>
          <rPr>
            <vertAlign val="subscript"/>
            <sz val="10"/>
            <color indexed="81"/>
            <rFont val="Tahoma"/>
            <family val="2"/>
          </rPr>
          <t>v</t>
        </r>
        <r>
          <rPr>
            <sz val="10"/>
            <color indexed="81"/>
            <rFont val="Tahoma"/>
            <family val="2"/>
          </rPr>
          <t>/7.</t>
        </r>
      </text>
    </comment>
    <comment ref="L12" authorId="0" shapeId="0">
      <text>
        <r>
          <rPr>
            <sz val="10"/>
            <color indexed="81"/>
            <rFont val="Tahoma"/>
            <family val="2"/>
          </rPr>
          <t>Laske ja hae ilmanvaihtokonekohtainen poistoilman lämmöntalteenoton (LTO) vuosihyötysuhde tähän "LTO-laskin"-sivulta.
Ilmanvaihtokonekohtainen poistoilman lämmöntalteenoton (LTO) vuosihyötysuhde määritetään rakentamismääräyskokoelman osan D3 mukaan.
Tasauslaskentaopas 2017 sisältää yksityiskohtaisia ohjeita LTO:n vuosihyötysuhteen määrittämisestä. Vastaavat ohjeet on julkaistu aikaisemmin ympäristöministeriön monisteessa 122.</t>
        </r>
        <r>
          <rPr>
            <b/>
            <sz val="8"/>
            <color indexed="81"/>
            <rFont val="Tahoma"/>
            <family val="2"/>
          </rPr>
          <t xml:space="preserve">
</t>
        </r>
      </text>
    </comment>
    <comment ref="H13" authorId="0" shapeId="0">
      <text>
        <r>
          <rPr>
            <sz val="10"/>
            <color indexed="81"/>
            <rFont val="Tahoma"/>
            <family val="2"/>
          </rPr>
          <t>Ilmanvaihtokoneen käyntiaika (tuntia) vuorokaudessa.</t>
        </r>
      </text>
    </comment>
    <comment ref="I13" authorId="0" shapeId="0">
      <text>
        <r>
          <rPr>
            <sz val="10"/>
            <color indexed="81"/>
            <rFont val="Tahoma"/>
            <family val="2"/>
          </rPr>
          <t>Ilmanvaihtokoneen käyntiaika (vuorokautta) viikossa.</t>
        </r>
      </text>
    </comment>
    <comment ref="A14" authorId="0" shapeId="0">
      <text>
        <r>
          <rPr>
            <sz val="10"/>
            <color indexed="81"/>
            <rFont val="Tahoma"/>
            <family val="2"/>
          </rPr>
          <t>Ilmanvaihtokoneen lyhyt nimi.</t>
        </r>
      </text>
    </comment>
    <comment ref="B14" authorId="0" shapeId="0">
      <text>
        <r>
          <rPr>
            <sz val="10"/>
            <color indexed="81"/>
            <rFont val="Tahoma"/>
            <family val="2"/>
          </rPr>
          <t>Ilmanvaihtokoneen palvelualue.</t>
        </r>
      </text>
    </comment>
    <comment ref="K44" authorId="0" shapeId="0">
      <text>
        <r>
          <rPr>
            <sz val="10"/>
            <color indexed="81"/>
            <rFont val="Tahoma"/>
            <family val="2"/>
          </rPr>
          <t>Poistoilmavirta on käyntiajoilla painotettujen poistoilmavirtojen summa.</t>
        </r>
      </text>
    </comment>
    <comment ref="K45" authorId="0" shapeId="0">
      <text>
        <r>
          <rPr>
            <sz val="10"/>
            <color indexed="81"/>
            <rFont val="Tahoma"/>
            <family val="2"/>
          </rPr>
          <t>Kopioi arvo tasauslaskenta-lomakkeeseen.</t>
        </r>
      </text>
    </comment>
    <comment ref="C46" authorId="0" shapeId="0">
      <text>
        <r>
          <rPr>
            <sz val="10"/>
            <color indexed="81"/>
            <rFont val="Tahoma"/>
            <family val="2"/>
          </rPr>
          <t>Ilmanvaihtokoneen käyttötavat esimerkiksi jatkuva käyttö,
päiväkäyttö,
yökäyttö,
poissaolo,
tehostus,
viikonloput 
tai joku muu esimerkiksi
käyttötapaan,
käyttöaikaan tai
ilmanvaihdon määrään 
liittyvä kuvaava termi.</t>
        </r>
      </text>
    </comment>
    <comment ref="D46" authorId="0" shapeId="0">
      <text>
        <r>
          <rPr>
            <sz val="10"/>
            <color indexed="81"/>
            <rFont val="Tahoma"/>
            <family val="2"/>
          </rPr>
          <t>Ilmanvaihtokoneen mitoitustuloilmavirta saadaan suunnitteluasiakirjoista.</t>
        </r>
      </text>
    </comment>
    <comment ref="E46" authorId="0" shapeId="0">
      <text>
        <r>
          <rPr>
            <sz val="10"/>
            <color indexed="81"/>
            <rFont val="Tahoma"/>
            <family val="2"/>
          </rPr>
          <t>Ilmanvaihtokoneen mitoituspoistoilmavirta saadaan suunnitteluasiakirjoista.</t>
        </r>
      </text>
    </comment>
    <comment ref="F46" authorId="0" shapeId="0">
      <text>
        <r>
          <rPr>
            <sz val="10"/>
            <color indexed="81"/>
            <rFont val="Tahoma"/>
            <family val="2"/>
          </rPr>
          <t>Käyttöilmavirtakertoimella korjataan mitoituspoistoilmavirta vastaamaan rakennuksen ja ilmanvaihdon todellista käyttöä.
Käyttöilmavirtakerroin on yleensä 1, mutta se voi olla pienempi kuin yksi, jos ilmanvaihtoa ohjataan tarpeen mukaan. 
Käyttöilmavirtakerroin voi olla suurempi kuin yksi, jos ilmanvaihtoa voidaan tehostaa tarpeen mukaan.</t>
        </r>
      </text>
    </comment>
    <comment ref="G46" authorId="0" shapeId="0">
      <text>
        <r>
          <rPr>
            <sz val="10"/>
            <color indexed="81"/>
            <rFont val="Tahoma"/>
            <family val="2"/>
          </rPr>
          <t>Käyttöajan keskimääräinen poistoilmavirta on mitoituspoistoilmavirta kerrottuna käyttöilmavirtakertoimella.</t>
        </r>
      </text>
    </comment>
    <comment ref="H46" authorId="0" shapeId="0">
      <text>
        <r>
          <rPr>
            <sz val="10"/>
            <color indexed="81"/>
            <rFont val="Tahoma"/>
            <family val="2"/>
          </rPr>
          <t xml:space="preserve">Käyntiaikatekijöillä muunnetaan osan aikaa käynnissä olevien ilmanvaihtokoneiden ilmavirrat vastaamaan jatkuvasti käynnissä olevien ilmanvaihtokoneiden ilmavirtoja. </t>
        </r>
      </text>
    </comment>
    <comment ref="J46" authorId="0" shapeId="0">
      <text>
        <r>
          <rPr>
            <b/>
            <sz val="8"/>
            <color indexed="81"/>
            <rFont val="Tahoma"/>
            <family val="2"/>
          </rPr>
          <t xml:space="preserve">Osan D3/2012 mukaan:
Käyntiaikatekijä td on ilmanvaihtolaitoksen keskimääräinen vuorokautinen käyntiaika, h/24h
tw  on ilmanvaihtolaitoksen viikoittainen käyntiaika, d/7d
Rakennuksen käyttöaikaan lisätään ilmanvaihdon käyntiajan laskemiseksi 1 h alkuun ja 1 h loppuun eli kaksi tuntia vuorokaudessa. Jos ilmanvaihto on päällä jatkuvasti ja vuorokautinen käyttöaika lisäyksen johdosta ylittäisi yleisesti hyväksytyn vuorokauden pituuden 24 h, niin lisäyksiä ei  tehdä. 
</t>
        </r>
      </text>
    </comment>
    <comment ref="K46" authorId="0" shapeId="0">
      <text>
        <r>
          <rPr>
            <sz val="10"/>
            <color indexed="81"/>
            <rFont val="Tahoma"/>
            <family val="2"/>
          </rPr>
          <t xml:space="preserve">Käyntiajoilla painotettu poistoilmavirta on käyttöajan keskimääräinen poistoilmavirta kerrottuna käyntiaikatekijöillä.
Käyntiajoilla painotettu poistoilmavirta = 
käyttöajan keskimääräinen poistoilmavirta x 
</t>
        </r>
        <r>
          <rPr>
            <sz val="10"/>
            <color indexed="81"/>
            <rFont val="Symbol"/>
            <family val="1"/>
            <charset val="2"/>
          </rPr>
          <t>t</t>
        </r>
        <r>
          <rPr>
            <vertAlign val="subscript"/>
            <sz val="10"/>
            <color indexed="81"/>
            <rFont val="Tahoma"/>
            <family val="2"/>
          </rPr>
          <t>d</t>
        </r>
        <r>
          <rPr>
            <sz val="10"/>
            <color indexed="81"/>
            <rFont val="Tahoma"/>
            <family val="2"/>
          </rPr>
          <t xml:space="preserve">/24 x </t>
        </r>
        <r>
          <rPr>
            <sz val="10"/>
            <color indexed="81"/>
            <rFont val="Symbol"/>
            <family val="1"/>
            <charset val="2"/>
          </rPr>
          <t>t</t>
        </r>
        <r>
          <rPr>
            <vertAlign val="subscript"/>
            <sz val="10"/>
            <color indexed="81"/>
            <rFont val="Tahoma"/>
            <family val="2"/>
          </rPr>
          <t>v</t>
        </r>
        <r>
          <rPr>
            <sz val="10"/>
            <color indexed="81"/>
            <rFont val="Tahoma"/>
            <family val="2"/>
          </rPr>
          <t>/7.</t>
        </r>
      </text>
    </comment>
    <comment ref="H47" authorId="0" shapeId="0">
      <text>
        <r>
          <rPr>
            <sz val="10"/>
            <color indexed="81"/>
            <rFont val="Tahoma"/>
            <family val="2"/>
          </rPr>
          <t>Ilmanvaihtokoneen käyntiaika (tuntia) vuorokaudessa.</t>
        </r>
      </text>
    </comment>
    <comment ref="I47" authorId="0" shapeId="0">
      <text>
        <r>
          <rPr>
            <sz val="10"/>
            <color indexed="81"/>
            <rFont val="Tahoma"/>
            <family val="2"/>
          </rPr>
          <t>Ilmanvaihtokoneen käyntiaika (vuorokautta) viikossa.</t>
        </r>
      </text>
    </comment>
    <comment ref="A48" authorId="0" shapeId="0">
      <text>
        <r>
          <rPr>
            <sz val="10"/>
            <color indexed="81"/>
            <rFont val="Tahoma"/>
            <family val="2"/>
          </rPr>
          <t>Ilmanvaihtokoneen lyhyt nimi.</t>
        </r>
      </text>
    </comment>
    <comment ref="B48" authorId="0" shapeId="0">
      <text>
        <r>
          <rPr>
            <sz val="10"/>
            <color indexed="81"/>
            <rFont val="Tahoma"/>
            <family val="2"/>
          </rPr>
          <t>Ilmanvaihtokoneen palvelualue.</t>
        </r>
      </text>
    </comment>
    <comment ref="K68" authorId="0" shapeId="0">
      <text>
        <r>
          <rPr>
            <sz val="10"/>
            <color indexed="81"/>
            <rFont val="Tahoma"/>
            <family val="2"/>
          </rPr>
          <t>Poistoilmavirta on käyntiajoilla painotettujen poistoilmavirtojen summa.</t>
        </r>
      </text>
    </comment>
    <comment ref="L68" authorId="0" shapeId="0">
      <text>
        <r>
          <rPr>
            <sz val="10"/>
            <color indexed="81"/>
            <rFont val="Tahoma"/>
            <family val="2"/>
          </rPr>
          <t>Ilmanvaihdon LTO:n vuosihyötysuhde on käyttöajalla painotetuilla poistoilmavirroilla painotettujen ilmanvaihtokonekohtaisten LTO:n vuosihyötysuhteiden keskiarvo.</t>
        </r>
      </text>
    </comment>
    <comment ref="K69" authorId="0" shapeId="0">
      <text>
        <r>
          <rPr>
            <sz val="10"/>
            <color indexed="81"/>
            <rFont val="Tahoma"/>
            <family val="2"/>
          </rPr>
          <t>Tätä ilmavirtaa voidaan käyttää todellisen energiankulutuksen laskennassa. 
Jos rakennuksen käyttötarkoitusluokka on 9, niin kopioi tämä ilmavirta tasauslaskenta-lomakkeeseen.</t>
        </r>
      </text>
    </comment>
    <comment ref="L69" authorId="0" shapeId="0">
      <text>
        <r>
          <rPr>
            <sz val="10"/>
            <color indexed="81"/>
            <rFont val="Tahoma"/>
            <family val="2"/>
          </rPr>
          <t>Kopioi arvo tasauslaskenta-lomakkeeseen.</t>
        </r>
      </text>
    </comment>
    <comment ref="C70" authorId="0" shapeId="0">
      <text>
        <r>
          <rPr>
            <sz val="10"/>
            <color indexed="81"/>
            <rFont val="Tahoma"/>
            <family val="2"/>
          </rPr>
          <t>Ilmanvaihtokoneen käyttötavat esimerkiksi jatkuva käyttö,
päiväkäyttö,
yökäyttö,
poissaolo,
tehostus,
viikonloput 
tai joku muu esimerkiksi
käyttötapaan,
käyttöaikaan tai
ilmanvaihdon määrään 
liittyvä kuvaava termi.</t>
        </r>
      </text>
    </comment>
    <comment ref="D70" authorId="0" shapeId="0">
      <text>
        <r>
          <rPr>
            <sz val="10"/>
            <color indexed="81"/>
            <rFont val="Tahoma"/>
            <family val="2"/>
          </rPr>
          <t>Ilmanvaihtokoneen mitoitustuloilmavirta saadaan suunnitteluasiakirjoista.</t>
        </r>
      </text>
    </comment>
    <comment ref="E70" authorId="0" shapeId="0">
      <text>
        <r>
          <rPr>
            <sz val="10"/>
            <color indexed="81"/>
            <rFont val="Tahoma"/>
            <family val="2"/>
          </rPr>
          <t>Ilmanvaihtokoneen mitoituspoistoilmavirta saadaan suunnitteluasiakirjoista.</t>
        </r>
      </text>
    </comment>
    <comment ref="F70" authorId="0" shapeId="0">
      <text>
        <r>
          <rPr>
            <sz val="10"/>
            <color indexed="81"/>
            <rFont val="Tahoma"/>
            <family val="2"/>
          </rPr>
          <t>Käyttöilmavirtakertoimella korjataan mitoituspoistoilmavirta vastaamaan rakennuksen ja ilmanvaihdon todellista käyttöä.
Käyttöilmavirtakerroin on yleensä 1, mutta se voi olla pienempi kuin yksi, jos ilmanvaihtoa ohjataan tarpeen mukaan. 
Käyttöilmavirtakerroin voi olla suurempi kuin yksi, jos ilmanvaihtoa voidaan tehostaa tarpeen mukaan.</t>
        </r>
      </text>
    </comment>
    <comment ref="G70" authorId="0" shapeId="0">
      <text>
        <r>
          <rPr>
            <sz val="10"/>
            <color indexed="81"/>
            <rFont val="Tahoma"/>
            <family val="2"/>
          </rPr>
          <t>Käyttöajan keskimääräinen poistoilmavirta on mitoituspoistoilmavirta kerrottuna käyttöilmavirtakertoimella.</t>
        </r>
      </text>
    </comment>
    <comment ref="H70" authorId="0" shapeId="0">
      <text>
        <r>
          <rPr>
            <sz val="10"/>
            <color indexed="81"/>
            <rFont val="Tahoma"/>
            <family val="2"/>
          </rPr>
          <t xml:space="preserve">Käyntiaikatekijöillä muunnetaan osan aikaa käynnissä olevien ilmanvaihtokoneiden ilmavirrat vastaamaan jatkuvasti käynnissä olevien ilmanvaihtokoneiden ilmavirtoja. </t>
        </r>
      </text>
    </comment>
    <comment ref="J70" authorId="0" shapeId="0">
      <text>
        <r>
          <rPr>
            <b/>
            <sz val="8"/>
            <color indexed="81"/>
            <rFont val="Tahoma"/>
            <family val="2"/>
          </rPr>
          <t xml:space="preserve">Osan D3/2012 mukaan:
Käyntiaikatekijä td on ilmanvaihtolaitoksen keskimääräinen vuorokautinen käyntiaika, h/24h
tw  on ilmanvaihtolaitoksen viikoittainen käyntiaika, d/7d
Rakennuksen käyttöaikaan lisätään ilmanvaihdon käyntiajan laskemiseksi 1 h alkuun ja 1 h loppuun eli kaksi tuntia vuorokaudessa. Jos ilmanvaihto on päällä jatkuvasti ja vuorokautinen käyttöaika lisäyksen johdosta ylittäisi yleisesti hyväksytyn vuorokauden pituuden 24 h, niin lisäyksiä ei  tehdä. 
</t>
        </r>
      </text>
    </comment>
    <comment ref="K70" authorId="0" shapeId="0">
      <text>
        <r>
          <rPr>
            <sz val="10"/>
            <color indexed="81"/>
            <rFont val="Tahoma"/>
            <family val="2"/>
          </rPr>
          <t xml:space="preserve">Käyntiajoilla painotettu poistoilmavirta on käyttöajan keskimääräinen poistoilmavirta kerrottuna käyntiaikatekijöillä.
Käyntiajoilla painotettu poistoilmavirta = 
käyttöajan keskimääräinen poistoilmavirta x 
</t>
        </r>
        <r>
          <rPr>
            <sz val="10"/>
            <color indexed="81"/>
            <rFont val="Symbol"/>
            <family val="1"/>
            <charset val="2"/>
          </rPr>
          <t>t</t>
        </r>
        <r>
          <rPr>
            <vertAlign val="subscript"/>
            <sz val="10"/>
            <color indexed="81"/>
            <rFont val="Tahoma"/>
            <family val="2"/>
          </rPr>
          <t>d</t>
        </r>
        <r>
          <rPr>
            <sz val="10"/>
            <color indexed="81"/>
            <rFont val="Tahoma"/>
            <family val="2"/>
          </rPr>
          <t xml:space="preserve">/24 x </t>
        </r>
        <r>
          <rPr>
            <sz val="10"/>
            <color indexed="81"/>
            <rFont val="Symbol"/>
            <family val="1"/>
            <charset val="2"/>
          </rPr>
          <t>t</t>
        </r>
        <r>
          <rPr>
            <vertAlign val="subscript"/>
            <sz val="10"/>
            <color indexed="81"/>
            <rFont val="Tahoma"/>
            <family val="2"/>
          </rPr>
          <t>v</t>
        </r>
        <r>
          <rPr>
            <sz val="10"/>
            <color indexed="81"/>
            <rFont val="Tahoma"/>
            <family val="2"/>
          </rPr>
          <t>/7.</t>
        </r>
      </text>
    </comment>
    <comment ref="L70" authorId="0" shapeId="0">
      <text>
        <r>
          <rPr>
            <sz val="10"/>
            <color indexed="81"/>
            <rFont val="Tahoma"/>
            <family val="2"/>
          </rPr>
          <t>Laske ja hae ilmanvaihtokonekohtainen poistoilman lämmöntalteenoton (LTO) vuosihyötysuhde tähän "LTO-laskin"-sivulta.
Ilmanvaihtokonekohtainen poistoilman lämmöntalteenoton (LTO) vuosihyötysuhde määritetään rakentamismääräyskokoelman osan D3 mukaan.
Tasauslaskentaopas 2017 sisältää yksityiskohtaisia ohjeita LTO:n vuosihyötysuhteen määrittämisestä. Vastaavat ohjeet on julkaistu aikaisemmin ympäristöministeriön monisteessa 122.</t>
        </r>
        <r>
          <rPr>
            <b/>
            <sz val="8"/>
            <color indexed="81"/>
            <rFont val="Tahoma"/>
            <family val="2"/>
          </rPr>
          <t xml:space="preserve">
</t>
        </r>
      </text>
    </comment>
    <comment ref="H71" authorId="0" shapeId="0">
      <text>
        <r>
          <rPr>
            <sz val="10"/>
            <color indexed="81"/>
            <rFont val="Tahoma"/>
            <family val="2"/>
          </rPr>
          <t>Ilmanvaihtokoneen käyntiaika (tuntia) vuorokaudessa.</t>
        </r>
      </text>
    </comment>
    <comment ref="I71" authorId="0" shapeId="0">
      <text>
        <r>
          <rPr>
            <sz val="10"/>
            <color indexed="81"/>
            <rFont val="Tahoma"/>
            <family val="2"/>
          </rPr>
          <t>Ilmanvaihtokoneen käyntiaika (vuorokautta) viikossa.</t>
        </r>
      </text>
    </comment>
    <comment ref="A72" authorId="0" shapeId="0">
      <text>
        <r>
          <rPr>
            <sz val="10"/>
            <color indexed="81"/>
            <rFont val="Tahoma"/>
            <family val="2"/>
          </rPr>
          <t>Ilmanvaihtokoneen lyhyt nimi.</t>
        </r>
      </text>
    </comment>
    <comment ref="B72" authorId="0" shapeId="0">
      <text>
        <r>
          <rPr>
            <sz val="10"/>
            <color indexed="81"/>
            <rFont val="Tahoma"/>
            <family val="2"/>
          </rPr>
          <t>Ilmanvaihtokoneen palvelualue.</t>
        </r>
      </text>
    </comment>
    <comment ref="K102" authorId="0" shapeId="0">
      <text>
        <r>
          <rPr>
            <sz val="10"/>
            <color indexed="81"/>
            <rFont val="Tahoma"/>
            <family val="2"/>
          </rPr>
          <t>Poistoilmavirta on käyntiajoilla painotettujen poistoilmavirtojen summa.</t>
        </r>
      </text>
    </comment>
    <comment ref="K103" authorId="0" shapeId="0">
      <text>
        <r>
          <rPr>
            <sz val="10"/>
            <color indexed="81"/>
            <rFont val="Tahoma"/>
            <family val="2"/>
          </rPr>
          <t>Kopioi arvo tasauslaskenta-lomakkeeseen.</t>
        </r>
      </text>
    </comment>
    <comment ref="C104" authorId="0" shapeId="0">
      <text>
        <r>
          <rPr>
            <sz val="10"/>
            <color indexed="81"/>
            <rFont val="Tahoma"/>
            <family val="2"/>
          </rPr>
          <t>Ilmanvaihtokoneen käyttötavat esimerkiksi jatkuva käyttö,
päiväkäyttö,
yökäyttö,
poissaolo,
tehostus,
viikonloput 
tai joku muu esimerkiksi
käyttötapaan,
käyttöaikaan tai
ilmanvaihdon määrään 
liittyvä kuvaava termi.</t>
        </r>
      </text>
    </comment>
    <comment ref="D104" authorId="0" shapeId="0">
      <text>
        <r>
          <rPr>
            <sz val="10"/>
            <color indexed="81"/>
            <rFont val="Tahoma"/>
            <family val="2"/>
          </rPr>
          <t>Ilmanvaihtokoneen mitoitustuloilmavirta saadaan suunnitteluasiakirjoista.</t>
        </r>
      </text>
    </comment>
    <comment ref="E104" authorId="0" shapeId="0">
      <text>
        <r>
          <rPr>
            <sz val="10"/>
            <color indexed="81"/>
            <rFont val="Tahoma"/>
            <family val="2"/>
          </rPr>
          <t>Ilmanvaihtokoneen mitoituspoistoilmavirta saadaan suunnitteluasiakirjoista.</t>
        </r>
      </text>
    </comment>
    <comment ref="F104" authorId="0" shapeId="0">
      <text>
        <r>
          <rPr>
            <sz val="10"/>
            <color indexed="81"/>
            <rFont val="Tahoma"/>
            <family val="2"/>
          </rPr>
          <t>Käyttöilmavirtakertoimella korjataan mitoituspoistoilmavirta vastaamaan rakennuksen ja ilmanvaihdon todellista käyttöä.
Käyttöilmavirtakerroin on yleensä 1, mutta se voi olla pienempi kuin yksi, jos ilmanvaihtoa ohjataan tarpeen mukaan. 
Käyttöilmavirtakerroin voi olla suurempi kuin yksi, jos ilmanvaihtoa voidaan tehostaa tarpeen mukaan.</t>
        </r>
      </text>
    </comment>
    <comment ref="G104" authorId="0" shapeId="0">
      <text>
        <r>
          <rPr>
            <sz val="10"/>
            <color indexed="81"/>
            <rFont val="Tahoma"/>
            <family val="2"/>
          </rPr>
          <t>Käyttöajan keskimääräinen poistoilmavirta on mitoituspoistoilmavirta kerrottuna käyttöilmavirtakertoimella.</t>
        </r>
      </text>
    </comment>
    <comment ref="H104" authorId="0" shapeId="0">
      <text>
        <r>
          <rPr>
            <sz val="10"/>
            <color indexed="81"/>
            <rFont val="Tahoma"/>
            <family val="2"/>
          </rPr>
          <t xml:space="preserve">Käyntiaikatekijöillä muunnetaan osan aikaa käynnissä olevien ilmanvaihtokoneiden ilmavirrat vastaamaan jatkuvasti käynnissä olevien ilmanvaihtokoneiden ilmavirtoja. </t>
        </r>
      </text>
    </comment>
    <comment ref="J104" authorId="0" shapeId="0">
      <text>
        <r>
          <rPr>
            <b/>
            <sz val="8"/>
            <color indexed="81"/>
            <rFont val="Tahoma"/>
            <family val="2"/>
          </rPr>
          <t xml:space="preserve">Osan D3/2012 mukaan:
Käyntiaikatekijä td on ilmanvaihtolaitoksen keskimääräinen vuorokautinen käyntiaika, h/24h
tw  on ilmanvaihtolaitoksen viikoittainen käyntiaika, d/7d
Rakennuksen käyttöaikaan lisätään ilmanvaihdon käyntiajan laskemiseksi 1 h alkuun ja 1 h loppuun eli kaksi tuntia vuorokaudessa. Jos ilmanvaihto on päällä jatkuvasti ja vuorokautinen käyttöaika lisäyksen johdosta ylittäisi yleisesti hyväksytyn vuorokauden pituuden 24 h, niin lisäyksiä ei  tehdä. 
</t>
        </r>
      </text>
    </comment>
    <comment ref="K104" authorId="0" shapeId="0">
      <text>
        <r>
          <rPr>
            <sz val="10"/>
            <color indexed="81"/>
            <rFont val="Tahoma"/>
            <family val="2"/>
          </rPr>
          <t xml:space="preserve">Käyntiajoilla painotettu poistoilmavirta on käyttöajan keskimääräinen poistoilmavirta kerrottuna käyntiaikatekijöillä.
Käyntiajoilla painotettu poistoilmavirta = 
käyttöajan keskimääräinen poistoilmavirta x 
</t>
        </r>
        <r>
          <rPr>
            <sz val="10"/>
            <color indexed="81"/>
            <rFont val="Symbol"/>
            <family val="1"/>
            <charset val="2"/>
          </rPr>
          <t>t</t>
        </r>
        <r>
          <rPr>
            <vertAlign val="subscript"/>
            <sz val="10"/>
            <color indexed="81"/>
            <rFont val="Tahoma"/>
            <family val="2"/>
          </rPr>
          <t>d</t>
        </r>
        <r>
          <rPr>
            <sz val="10"/>
            <color indexed="81"/>
            <rFont val="Tahoma"/>
            <family val="2"/>
          </rPr>
          <t xml:space="preserve">/24 x </t>
        </r>
        <r>
          <rPr>
            <sz val="10"/>
            <color indexed="81"/>
            <rFont val="Symbol"/>
            <family val="1"/>
            <charset val="2"/>
          </rPr>
          <t>t</t>
        </r>
        <r>
          <rPr>
            <vertAlign val="subscript"/>
            <sz val="10"/>
            <color indexed="81"/>
            <rFont val="Tahoma"/>
            <family val="2"/>
          </rPr>
          <t>v</t>
        </r>
        <r>
          <rPr>
            <sz val="10"/>
            <color indexed="81"/>
            <rFont val="Tahoma"/>
            <family val="2"/>
          </rPr>
          <t>/7.</t>
        </r>
      </text>
    </comment>
    <comment ref="H105" authorId="0" shapeId="0">
      <text>
        <r>
          <rPr>
            <sz val="10"/>
            <color indexed="81"/>
            <rFont val="Tahoma"/>
            <family val="2"/>
          </rPr>
          <t>Ilmanvaihtokoneen käyntiaika (tuntia) vuorokaudessa.</t>
        </r>
      </text>
    </comment>
    <comment ref="I105" authorId="0" shapeId="0">
      <text>
        <r>
          <rPr>
            <sz val="10"/>
            <color indexed="81"/>
            <rFont val="Tahoma"/>
            <family val="2"/>
          </rPr>
          <t>Ilmanvaihtokoneen käyntiaika (vuorokautta) viikossa.</t>
        </r>
      </text>
    </comment>
    <comment ref="A106" authorId="0" shapeId="0">
      <text>
        <r>
          <rPr>
            <sz val="10"/>
            <color indexed="81"/>
            <rFont val="Tahoma"/>
            <family val="2"/>
          </rPr>
          <t>Ilmanvaihtokoneen lyhyt nimi.</t>
        </r>
      </text>
    </comment>
    <comment ref="B106" authorId="0" shapeId="0">
      <text>
        <r>
          <rPr>
            <sz val="10"/>
            <color indexed="81"/>
            <rFont val="Tahoma"/>
            <family val="2"/>
          </rPr>
          <t>Ilmanvaihtokoneen palvelualue.</t>
        </r>
      </text>
    </comment>
  </commentList>
</comments>
</file>

<file path=xl/comments2.xml><?xml version="1.0" encoding="utf-8"?>
<comments xmlns="http://schemas.openxmlformats.org/spreadsheetml/2006/main">
  <authors>
    <author>a</author>
  </authors>
  <commentList>
    <comment ref="D11" authorId="0" shapeId="0">
      <text>
        <r>
          <rPr>
            <sz val="10"/>
            <color indexed="81"/>
            <rFont val="Tahoma"/>
            <family val="2"/>
          </rPr>
          <t>Ilmanvaihtokoneen mitoitustuloilmavirta saadaan suunnitteluasiakirjoista.</t>
        </r>
      </text>
    </comment>
    <comment ref="E11" authorId="0" shapeId="0">
      <text>
        <r>
          <rPr>
            <sz val="10"/>
            <color indexed="81"/>
            <rFont val="Tahoma"/>
            <family val="2"/>
          </rPr>
          <t>Ilmanvaihtokoneen mitoituspoistoilmavirta saadaan suunnitteluasiakirjoista.</t>
        </r>
      </text>
    </comment>
    <comment ref="F11" authorId="0" shapeId="0">
      <text>
        <r>
          <rPr>
            <sz val="10"/>
            <color indexed="81"/>
            <rFont val="Tahoma"/>
            <family val="2"/>
          </rPr>
          <t>Käyttöilmavirtakertoimella korjataan mitoituspoistoilmavirta vastaamaan rakennuksen ja ilmanvaihdon todellista käyttöä.
Käyttöilmavirtakerroin on yleensä 1, mutta se voi olla pienempi kuin yksi, jos ilmanvaihtoa ohjataan tarpeen mukaan. 
Käyttöilmavirtakerroin voi olla suurempi kuin yksi, jos ilmanvaihtoa voidaan tehostaa tarpeen mukaan.</t>
        </r>
      </text>
    </comment>
    <comment ref="A13" authorId="0" shapeId="0">
      <text>
        <r>
          <rPr>
            <sz val="10"/>
            <color indexed="81"/>
            <rFont val="Tahoma"/>
            <family val="2"/>
          </rPr>
          <t>Ilmanvaihtokoneen lyhyt nimi.</t>
        </r>
      </text>
    </comment>
    <comment ref="B13" authorId="0" shapeId="0">
      <text>
        <r>
          <rPr>
            <sz val="10"/>
            <color indexed="81"/>
            <rFont val="Tahoma"/>
            <family val="2"/>
          </rPr>
          <t>Ilmanvaihtokoneen palvelualue.</t>
        </r>
      </text>
    </comment>
    <comment ref="C13" authorId="0" shapeId="0">
      <text>
        <r>
          <rPr>
            <sz val="10"/>
            <color indexed="81"/>
            <rFont val="Tahoma"/>
            <family val="2"/>
          </rPr>
          <t>Ilmanvaihtokoneen käyttötavat esimerkiksi jatkuva käyttö,
päiväkäyttö,
yökäyttö,
poissaolo,
tehostus,
viikonloput 
tai joku muu esimerkiksi
käyttötapaan,
käyttöaikaan tai
ilmanvaihdon määrään 
liittyvä kuvaava termi.</t>
        </r>
      </text>
    </comment>
    <comment ref="C16" authorId="0" shapeId="0">
      <text>
        <r>
          <rPr>
            <sz val="10"/>
            <color indexed="81"/>
            <rFont val="Tahoma"/>
            <family val="2"/>
          </rPr>
          <t>Tuloilman lämpötilasuhde (0...1) käyttöajan keskimääräisellä ilmavirralla 
Käyttöajan keskimääräinen ilmavirta = Käyttöilmavirtakerroin x Mitoitusilmavirta</t>
        </r>
      </text>
    </comment>
    <comment ref="C21" authorId="0" shapeId="0">
      <text>
        <r>
          <rPr>
            <sz val="10"/>
            <color indexed="81"/>
            <rFont val="Tahoma"/>
            <family val="2"/>
          </rPr>
          <t>Ilmanvaihtokoneen palvelualueen keskimääräinen huonelämpötila lämmityskaudella.</t>
        </r>
      </text>
    </comment>
    <comment ref="C22" authorId="0" shapeId="0">
      <text>
        <r>
          <rPr>
            <sz val="10"/>
            <color indexed="81"/>
            <rFont val="Tahoma"/>
            <family val="2"/>
          </rPr>
          <t>Ohje:
Jäteilman minimilämpötila saadaan yleensä ilmanvaihtosuunnittelijalta tai laitevalmistajalta.
Asuinrakennuksissa jäteilman minimilämpötila voi olla esimerkiksi +5 °C, 
kuivissa toimistorakennuksissa esimerkiksi 0 °C.
Tasauslaskentaopas 2017.</t>
        </r>
      </text>
    </comment>
    <comment ref="C26" authorId="0" shapeId="0">
      <text>
        <r>
          <rPr>
            <sz val="10"/>
            <color indexed="81"/>
            <rFont val="Tahoma"/>
            <family val="2"/>
          </rPr>
          <t>Kopioi säävyöhykettä I (Helsinki-Vantaa) vastaava arvo ilmanvaihtolomakeeseen tai suoraan tasauslaskenta-lomakkeeseen
(kopiointi ilman muotoiluja)</t>
        </r>
      </text>
    </comment>
  </commentList>
</comments>
</file>

<file path=xl/sharedStrings.xml><?xml version="1.0" encoding="utf-8"?>
<sst xmlns="http://schemas.openxmlformats.org/spreadsheetml/2006/main" count="379" uniqueCount="136">
  <si>
    <t>Käyttötapa</t>
  </si>
  <si>
    <t>Mitoitus-</t>
  </si>
  <si>
    <t>Käyttö-</t>
  </si>
  <si>
    <t>Käyttöajan</t>
  </si>
  <si>
    <t>Käyntiaikatekijät</t>
  </si>
  <si>
    <t>Apusarake</t>
  </si>
  <si>
    <t>poistoilmavirta</t>
  </si>
  <si>
    <t>iImavirta-</t>
  </si>
  <si>
    <t>keskimääräinen</t>
  </si>
  <si>
    <t>painotettu</t>
  </si>
  <si>
    <t>m³/s</t>
  </si>
  <si>
    <t>kerroin</t>
  </si>
  <si>
    <t>poistoilmavirta, m³/s</t>
  </si>
  <si>
    <t>h/vrk</t>
  </si>
  <si>
    <t>vrk/vko</t>
  </si>
  <si>
    <t>Poistoilman lämmöntalteenottovaatimuksen</t>
  </si>
  <si>
    <t>Kone</t>
  </si>
  <si>
    <t>Palvelualue</t>
  </si>
  <si>
    <t>Aputaulukot, joilla voidaan laskea lämpöhäviöiden tasauslaskennassa tarvittavat</t>
  </si>
  <si>
    <t>Taulukko 1. Lämpimät tilat</t>
  </si>
  <si>
    <t>Taulukko 2. Lämpimät tilat</t>
  </si>
  <si>
    <t>Taulukko 3. Puolilämpimät tilat</t>
  </si>
  <si>
    <t>Taulukko 4. Puolilämpimät tilat</t>
  </si>
  <si>
    <t>Lämmöntarveluvut</t>
  </si>
  <si>
    <t>(ts - tu)</t>
  </si>
  <si>
    <t>(ts - tj)</t>
  </si>
  <si>
    <t>tu</t>
  </si>
  <si>
    <t>Pysyvyys</t>
  </si>
  <si>
    <t>ts</t>
  </si>
  <si>
    <t>tj</t>
  </si>
  <si>
    <t>ttLTO</t>
  </si>
  <si>
    <t>RLTO</t>
  </si>
  <si>
    <t>SS</t>
  </si>
  <si>
    <t>ST</t>
  </si>
  <si>
    <t>SJ</t>
  </si>
  <si>
    <t>Helsinki-Vantaa testivuosi 1979</t>
  </si>
  <si>
    <t xml:space="preserve"> </t>
  </si>
  <si>
    <t>Jokioinen testivuosi 1979</t>
  </si>
  <si>
    <t>Jyväskylä testivuosi 1979</t>
  </si>
  <si>
    <t>Sodankylä testivuosi 1979</t>
  </si>
  <si>
    <t>kWh/a</t>
  </si>
  <si>
    <t>Ilmanvaihdon lämmitystarveluku ilman LTO:a</t>
  </si>
  <si>
    <t>Ilmanvaihdon lämpöenergia ilman LTO:a</t>
  </si>
  <si>
    <t>Tuloilman jälkilämmityspatterin asetuslämpötila, °C</t>
  </si>
  <si>
    <t>Ilmanvaihdon lämpöenergia LTO:lla</t>
  </si>
  <si>
    <t>Poistoilman lämpötilasuhde</t>
  </si>
  <si>
    <t>LTO:n vuosihyötysuhde</t>
  </si>
  <si>
    <t>Jälkilämmityspatterin lämmitystarveluku</t>
  </si>
  <si>
    <t>LTO:lla säästetty lämpöeneregia</t>
  </si>
  <si>
    <t>Jälkilämmityspatterin lämmitysenergia</t>
  </si>
  <si>
    <t>Ilmanvaihdon LTO:n tuloilman lämmitystarveluku (ST)</t>
  </si>
  <si>
    <t>Ilmanvaihdon LTO:n jäteilman lämmitystarveluku (SJ)</t>
  </si>
  <si>
    <t>Poistoilmavirta, dm³/s</t>
  </si>
  <si>
    <t>Sisälämpötila, °C</t>
  </si>
  <si>
    <t>dm³/s</t>
  </si>
  <si>
    <t>Jäteilman minimilämpötila, LTO:n jäätymissuojaus, °C</t>
  </si>
  <si>
    <t>Lämpöenergiat</t>
  </si>
  <si>
    <t>säästetty</t>
  </si>
  <si>
    <t>Ilmavirtasuhde R (tuloilma/poistoilma)</t>
  </si>
  <si>
    <t>ei LTO</t>
  </si>
  <si>
    <t>LTO:lla</t>
  </si>
  <si>
    <t>Jälkilämmityspatteri</t>
  </si>
  <si>
    <t>Lämmitysraja (maksimiulkolämpötila), °C</t>
  </si>
  <si>
    <t>(ttLTO-tt)</t>
  </si>
  <si>
    <t>ttLTO, max</t>
  </si>
  <si>
    <t>tj, min as</t>
  </si>
  <si>
    <t>tj, min</t>
  </si>
  <si>
    <t>ttjälkilämmitys</t>
  </si>
  <si>
    <t>tulo/poisto</t>
  </si>
  <si>
    <t>eri säävyöhykkeillä.</t>
  </si>
  <si>
    <t>Säävyöhyke</t>
  </si>
  <si>
    <t>Tuloilman lämpötilasuhde</t>
  </si>
  <si>
    <t>Tuloilmavirran suhde poistoilmavirtaan LTO:ssa</t>
  </si>
  <si>
    <t>Huonelämpötila</t>
  </si>
  <si>
    <t>°C</t>
  </si>
  <si>
    <t>Jäteilman minimilämpötila jäätymissuojauksessa</t>
  </si>
  <si>
    <t>tuloilmavirta</t>
  </si>
  <si>
    <t xml:space="preserve">Taulukko 1. Poistoilman lämmöntalteenottovaatimuksen piiriin kuuluvat lämpimien tilojen ilmanvaihtokoneet </t>
  </si>
  <si>
    <t>Taulukko 2. Poistoilman lämmöntalteenottovaatimuksen piiriin kuulumattomat lämpimien tilojen ilmanvaihtokoneet</t>
  </si>
  <si>
    <t>Taulukko 3. Poistoilman lämmöntalteenottovaatimuksen piiriin kuuluvat puolilämpimien tilojen ilmanvaihtokoneet</t>
  </si>
  <si>
    <t>Taulukko 4. Poistoilman lämmöntalteenottovaatimuksen piiriin kuulumattomat puolilämpimien tilojen ilmanvaihtokoneet</t>
  </si>
  <si>
    <t>piiriin kuuluvat ilmanvaihtokoneet</t>
  </si>
  <si>
    <t>piiriin kuulumattomat ilmanvaihtokoneet</t>
  </si>
  <si>
    <t>Tuloilman lämpötilasuhde yhtäsuurilla ilmavirroilla</t>
  </si>
  <si>
    <t>SFS-EN 308:n mukaan</t>
  </si>
  <si>
    <t>Rakennuskohde</t>
  </si>
  <si>
    <t>Rakennuslupatunnus</t>
  </si>
  <si>
    <t>Rakennustyyppi</t>
  </si>
  <si>
    <t>Pääsuunnittelija</t>
  </si>
  <si>
    <t>Päiväys</t>
  </si>
  <si>
    <t>Laskelman tekijä</t>
  </si>
  <si>
    <t xml:space="preserve">keskimääräiset poistoilmavirrat ja ilmanvaihdon lämmöntalteenoton (LTO) vuosihyötysuhteet, </t>
  </si>
  <si>
    <t>kun rakennuksessa on useita ilmanvaihtokoneita ja niillä erilaisia käyttöaikoja.</t>
  </si>
  <si>
    <t>Pientalokone</t>
  </si>
  <si>
    <t>Koko rakennus</t>
  </si>
  <si>
    <t>Jyväskylän TRY 2012 testivuosi</t>
  </si>
  <si>
    <t>Sodankylä TRY 2012 testivuosi</t>
  </si>
  <si>
    <t>Helsinki TRY 2012 testivuosi</t>
  </si>
  <si>
    <t>Huippuimuri</t>
  </si>
  <si>
    <t>Keittiön liesikupu</t>
  </si>
  <si>
    <t>Jatkuva</t>
  </si>
  <si>
    <t>Tehostus</t>
  </si>
  <si>
    <t>Muulloin</t>
  </si>
  <si>
    <t>1-kerroksinen pientalo, ikkunapinta-ala 15 % kerrostasoalasta.</t>
  </si>
  <si>
    <t>- " -</t>
  </si>
  <si>
    <t>RET-pientalo</t>
  </si>
  <si>
    <t>Jukka Talonen</t>
  </si>
  <si>
    <t>Lemmi Talteri</t>
  </si>
  <si>
    <t>III Jyväskylän TRY 2012 testivuosi</t>
  </si>
  <si>
    <t>IV Sodankylä TRY 2012 testivuosi</t>
  </si>
  <si>
    <t>I (II) Helsinki-Vantaa TRY 2012 testivuosi</t>
  </si>
  <si>
    <r>
      <t>Ilmanvaihdon LTO:n vuosihyötysuhde, %  [</t>
    </r>
    <r>
      <rPr>
        <sz val="10"/>
        <rFont val="Arial"/>
        <family val="2"/>
      </rPr>
      <t>η</t>
    </r>
    <r>
      <rPr>
        <vertAlign val="subscript"/>
        <sz val="10"/>
        <rFont val="Arial"/>
        <family val="2"/>
      </rPr>
      <t>a</t>
    </r>
    <r>
      <rPr>
        <sz val="10"/>
        <rFont val="Arial"/>
        <family val="2"/>
      </rPr>
      <t>]</t>
    </r>
  </si>
  <si>
    <t>Ilmanvaihtokoneen</t>
  </si>
  <si>
    <t>Käyntiajoilla</t>
  </si>
  <si>
    <t>Ilmanvaihtojärjestelmän ominaissähköteho, kW/(m³/s)</t>
  </si>
  <si>
    <t>ominaissähköteho</t>
  </si>
  <si>
    <t>kW/(m³/s)</t>
  </si>
  <si>
    <t>sähkönkulutus,</t>
  </si>
  <si>
    <t>Ilmanvaihtojärjestelmän sähkönkulutus, 
kWh/a</t>
  </si>
  <si>
    <r>
      <t>ilmanvaihtokoneen poistoilman lämmöntalteenoton (LTO) vuosihyötysuhde (η</t>
    </r>
    <r>
      <rPr>
        <b/>
        <vertAlign val="subscript"/>
        <sz val="11"/>
        <rFont val="Arial"/>
        <family val="2"/>
      </rPr>
      <t>a, ivkone</t>
    </r>
    <r>
      <rPr>
        <b/>
        <sz val="10"/>
        <rFont val="Arial"/>
        <family val="2"/>
      </rPr>
      <t>)</t>
    </r>
  </si>
  <si>
    <r>
      <t>Ilmanvaihtokoneen poistoilman lämmöntalteenoton vuosihyötysuhde (η</t>
    </r>
    <r>
      <rPr>
        <b/>
        <vertAlign val="subscript"/>
        <sz val="11"/>
        <rFont val="Arial"/>
        <family val="2"/>
      </rPr>
      <t>a, ivkone</t>
    </r>
    <r>
      <rPr>
        <b/>
        <sz val="10"/>
        <rFont val="Arial"/>
        <family val="2"/>
      </rPr>
      <t>)</t>
    </r>
  </si>
  <si>
    <t>Aputaulukko, jolla voidaan laskea lämpöhäviöiden tasauslaskentaa varten</t>
  </si>
  <si>
    <t>LTO:n vuosihyötysuhde,</t>
  </si>
  <si>
    <r>
      <t>% [η</t>
    </r>
    <r>
      <rPr>
        <vertAlign val="subscript"/>
        <sz val="10"/>
        <rFont val="Arial"/>
        <family val="2"/>
      </rPr>
      <t>a, ivkone</t>
    </r>
    <r>
      <rPr>
        <sz val="10"/>
        <rFont val="Arial"/>
        <family val="2"/>
      </rPr>
      <t>]</t>
    </r>
  </si>
  <si>
    <r>
      <t>t</t>
    </r>
    <r>
      <rPr>
        <vertAlign val="subscript"/>
        <sz val="10"/>
        <rFont val="Arial"/>
        <family val="2"/>
      </rPr>
      <t>d</t>
    </r>
  </si>
  <si>
    <r>
      <t>t</t>
    </r>
    <r>
      <rPr>
        <vertAlign val="subscript"/>
        <sz val="10"/>
        <rFont val="Arial"/>
        <family val="2"/>
      </rPr>
      <t>w</t>
    </r>
  </si>
  <si>
    <r>
      <t>η</t>
    </r>
    <r>
      <rPr>
        <vertAlign val="subscript"/>
        <sz val="12"/>
        <color indexed="9"/>
        <rFont val="Arial"/>
        <family val="2"/>
      </rPr>
      <t>a</t>
    </r>
    <r>
      <rPr>
        <sz val="12"/>
        <color indexed="9"/>
        <rFont val="Arial"/>
        <family val="2"/>
      </rPr>
      <t xml:space="preserve"> =</t>
    </r>
  </si>
  <si>
    <r>
      <t>η</t>
    </r>
    <r>
      <rPr>
        <vertAlign val="subscript"/>
        <sz val="12"/>
        <color indexed="9"/>
        <rFont val="Arial"/>
        <family val="2"/>
      </rPr>
      <t>t</t>
    </r>
  </si>
  <si>
    <r>
      <t>η</t>
    </r>
    <r>
      <rPr>
        <vertAlign val="subscript"/>
        <sz val="12"/>
        <color indexed="9"/>
        <rFont val="Arial"/>
        <family val="2"/>
      </rPr>
      <t>p</t>
    </r>
  </si>
  <si>
    <t>esimerkki</t>
  </si>
  <si>
    <t>TASAUSLASKENTA-LOMAKKEESEEN</t>
  </si>
  <si>
    <r>
      <t>η</t>
    </r>
    <r>
      <rPr>
        <vertAlign val="subscript"/>
        <sz val="12"/>
        <color indexed="9"/>
        <rFont val="Arial"/>
        <family val="2"/>
      </rPr>
      <t>a</t>
    </r>
    <r>
      <rPr>
        <sz val="12"/>
        <color indexed="9"/>
        <rFont val="Arial"/>
        <family val="2"/>
      </rPr>
      <t xml:space="preserve"> =</t>
    </r>
  </si>
  <si>
    <r>
      <t>η</t>
    </r>
    <r>
      <rPr>
        <vertAlign val="subscript"/>
        <sz val="12"/>
        <color indexed="9"/>
        <rFont val="Arial"/>
        <family val="2"/>
      </rPr>
      <t>t</t>
    </r>
  </si>
  <si>
    <r>
      <t>η</t>
    </r>
    <r>
      <rPr>
        <vertAlign val="subscript"/>
        <sz val="12"/>
        <color indexed="9"/>
        <rFont val="Arial"/>
        <family val="2"/>
      </rPr>
      <t>p</t>
    </r>
  </si>
  <si>
    <t>© Ympäristöministeriö, LTO-laskin 2018 (versio maaliskuu 2017)</t>
  </si>
  <si>
    <r>
      <t>Poistoilmavirta, m³/s [q</t>
    </r>
    <r>
      <rPr>
        <vertAlign val="subscript"/>
        <sz val="10"/>
        <rFont val="Arial"/>
        <family val="2"/>
      </rPr>
      <t>v, p</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</si>
</sst>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quot;mk&quot;_-;\-* #,##0.00\ &quot;mk&quot;_-;_-* &quot;-&quot;??\ &quot;mk&quot;_-;_-@_-"/>
    <numFmt numFmtId="165" formatCode="0.0"/>
    <numFmt numFmtId="166" formatCode="0.000"/>
    <numFmt numFmtId="167" formatCode="0.0000"/>
    <numFmt numFmtId="168" formatCode="0.0\ %"/>
  </numFmts>
  <fonts count="31" x14ac:knownFonts="1">
    <font>
      <sz val="10"/>
      <name val="Arial"/>
    </font>
    <font>
      <sz val="10"/>
      <name val="Arial"/>
      <family val="2"/>
    </font>
    <font>
      <sz val="8"/>
      <name val="Arial"/>
      <family val="2"/>
    </font>
    <font>
      <b/>
      <sz val="8"/>
      <color indexed="81"/>
      <name val="Tahoma"/>
      <family val="2"/>
    </font>
    <font>
      <b/>
      <sz val="10"/>
      <name val="Arial"/>
      <family val="2"/>
    </font>
    <font>
      <sz val="10"/>
      <name val="Arial"/>
      <family val="2"/>
    </font>
    <font>
      <sz val="10"/>
      <color indexed="8"/>
      <name val="Arial"/>
      <family val="2"/>
    </font>
    <font>
      <i/>
      <sz val="10"/>
      <name val="Arial"/>
      <family val="2"/>
    </font>
    <font>
      <sz val="10"/>
      <color indexed="10"/>
      <name val="Arial"/>
      <family val="2"/>
    </font>
    <font>
      <b/>
      <sz val="12"/>
      <name val="Arial"/>
      <family val="2"/>
    </font>
    <font>
      <sz val="9"/>
      <name val="Arial"/>
      <family val="2"/>
    </font>
    <font>
      <vertAlign val="subscript"/>
      <sz val="10"/>
      <name val="Arial"/>
      <family val="2"/>
    </font>
    <font>
      <b/>
      <sz val="10"/>
      <color indexed="10"/>
      <name val="Arial"/>
      <family val="2"/>
    </font>
    <font>
      <b/>
      <vertAlign val="subscript"/>
      <sz val="11"/>
      <name val="Arial"/>
      <family val="2"/>
    </font>
    <font>
      <sz val="10"/>
      <color indexed="9"/>
      <name val="Arial"/>
      <family val="2"/>
    </font>
    <font>
      <b/>
      <sz val="10"/>
      <color indexed="9"/>
      <name val="Arial"/>
      <family val="2"/>
    </font>
    <font>
      <sz val="10"/>
      <name val="Helvetica"/>
      <family val="2"/>
    </font>
    <font>
      <sz val="10"/>
      <color indexed="9"/>
      <name val="Arial"/>
      <family val="2"/>
    </font>
    <font>
      <b/>
      <sz val="10"/>
      <color indexed="8"/>
      <name val="Arial"/>
      <family val="2"/>
    </font>
    <font>
      <b/>
      <sz val="10"/>
      <color indexed="10"/>
      <name val="Arial Narrow"/>
      <family val="2"/>
    </font>
    <font>
      <sz val="10"/>
      <color indexed="81"/>
      <name val="Tahoma"/>
      <family val="2"/>
    </font>
    <font>
      <sz val="10"/>
      <name val="Symbol"/>
      <family val="1"/>
      <charset val="2"/>
    </font>
    <font>
      <sz val="10"/>
      <color indexed="81"/>
      <name val="Symbol"/>
      <family val="1"/>
      <charset val="2"/>
    </font>
    <font>
      <vertAlign val="subscript"/>
      <sz val="10"/>
      <color indexed="81"/>
      <name val="Tahoma"/>
      <family val="2"/>
    </font>
    <font>
      <sz val="12"/>
      <color indexed="9"/>
      <name val="Arial"/>
      <family val="2"/>
    </font>
    <font>
      <vertAlign val="subscript"/>
      <sz val="12"/>
      <color indexed="9"/>
      <name val="Arial"/>
      <family val="2"/>
    </font>
    <font>
      <sz val="10"/>
      <color theme="0"/>
      <name val="Arial"/>
      <family val="2"/>
    </font>
    <font>
      <sz val="8"/>
      <color theme="0"/>
      <name val="Arial"/>
      <family val="2"/>
    </font>
    <font>
      <sz val="12"/>
      <color theme="0"/>
      <name val="Arial"/>
      <family val="2"/>
    </font>
    <font>
      <b/>
      <sz val="10"/>
      <color theme="0"/>
      <name val="Arial"/>
      <family val="2"/>
    </font>
    <font>
      <b/>
      <sz val="10"/>
      <color theme="0"/>
      <name val="Arial Narrow"/>
      <family val="2"/>
    </font>
  </fonts>
  <fills count="5">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89">
    <xf numFmtId="0" fontId="0" fillId="0" borderId="0" xfId="0"/>
    <xf numFmtId="0" fontId="0" fillId="0" borderId="0" xfId="0" applyProtection="1">
      <protection hidden="1"/>
    </xf>
    <xf numFmtId="0" fontId="8" fillId="0" borderId="0" xfId="0" applyFont="1" applyBorder="1" applyProtection="1">
      <protection hidden="1"/>
    </xf>
    <xf numFmtId="0" fontId="4" fillId="0" borderId="0" xfId="0" applyFont="1" applyProtection="1">
      <protection hidden="1"/>
    </xf>
    <xf numFmtId="0" fontId="0" fillId="0" borderId="1" xfId="0" applyBorder="1" applyAlignment="1" applyProtection="1">
      <alignment horizontal="left"/>
      <protection hidden="1"/>
    </xf>
    <xf numFmtId="0" fontId="0" fillId="0" borderId="1" xfId="0" applyBorder="1" applyProtection="1">
      <protection hidden="1"/>
    </xf>
    <xf numFmtId="0" fontId="5" fillId="0" borderId="0" xfId="0" applyFont="1" applyBorder="1" applyProtection="1">
      <protection hidden="1"/>
    </xf>
    <xf numFmtId="0" fontId="6" fillId="2" borderId="1" xfId="0" applyFont="1" applyFill="1" applyBorder="1" applyAlignment="1" applyProtection="1">
      <alignment vertical="top" wrapText="1"/>
      <protection locked="0"/>
    </xf>
    <xf numFmtId="0" fontId="6" fillId="2" borderId="1" xfId="0" applyFont="1" applyFill="1" applyBorder="1" applyAlignment="1" applyProtection="1">
      <alignment horizontal="center" vertical="top" wrapText="1"/>
      <protection locked="0"/>
    </xf>
    <xf numFmtId="0" fontId="6" fillId="2" borderId="1" xfId="0" applyFont="1" applyFill="1" applyBorder="1" applyAlignment="1" applyProtection="1">
      <alignment vertical="center" wrapText="1"/>
      <protection locked="0"/>
    </xf>
    <xf numFmtId="2" fontId="0" fillId="2" borderId="1" xfId="0" applyNumberFormat="1" applyFill="1" applyBorder="1" applyProtection="1">
      <protection locked="0"/>
    </xf>
    <xf numFmtId="165" fontId="0" fillId="2" borderId="1" xfId="0" applyNumberFormat="1" applyFill="1" applyBorder="1" applyProtection="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right" vertical="center" wrapText="1"/>
      <protection locked="0"/>
    </xf>
    <xf numFmtId="166" fontId="0" fillId="0" borderId="1" xfId="0" applyNumberFormat="1" applyBorder="1" applyAlignment="1" applyProtection="1">
      <alignment horizontal="center" vertical="center"/>
      <protection hidden="1"/>
    </xf>
    <xf numFmtId="9" fontId="2" fillId="0" borderId="0" xfId="0" applyNumberFormat="1" applyFont="1" applyProtection="1">
      <protection hidden="1"/>
    </xf>
    <xf numFmtId="0" fontId="2" fillId="0" borderId="0" xfId="0" applyFont="1" applyProtection="1">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0" fillId="0" borderId="4" xfId="0" applyBorder="1" applyAlignment="1" applyProtection="1">
      <alignment horizontal="center"/>
      <protection hidden="1"/>
    </xf>
    <xf numFmtId="2" fontId="0" fillId="0" borderId="1" xfId="0" applyNumberFormat="1" applyFill="1" applyBorder="1" applyProtection="1">
      <protection hidden="1"/>
    </xf>
    <xf numFmtId="9" fontId="0" fillId="0" borderId="0" xfId="2" applyNumberFormat="1" applyFont="1" applyFill="1" applyBorder="1" applyProtection="1">
      <protection hidden="1"/>
    </xf>
    <xf numFmtId="0" fontId="14" fillId="0" borderId="0" xfId="0" applyFont="1" applyBorder="1" applyProtection="1">
      <protection hidden="1"/>
    </xf>
    <xf numFmtId="2" fontId="14" fillId="0" borderId="0" xfId="2" applyNumberFormat="1" applyFont="1" applyBorder="1" applyProtection="1">
      <protection hidden="1"/>
    </xf>
    <xf numFmtId="165" fontId="14" fillId="0" borderId="0" xfId="0" applyNumberFormat="1" applyFont="1" applyBorder="1" applyAlignment="1" applyProtection="1">
      <alignment horizontal="left"/>
      <protection hidden="1"/>
    </xf>
    <xf numFmtId="0" fontId="8" fillId="0" borderId="0" xfId="0" applyFont="1" applyProtection="1">
      <protection hidden="1"/>
    </xf>
    <xf numFmtId="0" fontId="14" fillId="0" borderId="0" xfId="0" applyFont="1" applyProtection="1">
      <protection hidden="1"/>
    </xf>
    <xf numFmtId="0" fontId="10" fillId="0" borderId="0" xfId="0" applyFont="1" applyProtection="1">
      <protection hidden="1"/>
    </xf>
    <xf numFmtId="0" fontId="0" fillId="0" borderId="1" xfId="0" applyBorder="1" applyAlignment="1" applyProtection="1">
      <alignment horizontal="center" vertical="center" wrapText="1"/>
      <protection hidden="1"/>
    </xf>
    <xf numFmtId="0" fontId="9" fillId="0" borderId="5" xfId="0" applyFont="1" applyBorder="1" applyProtection="1">
      <protection hidden="1"/>
    </xf>
    <xf numFmtId="0" fontId="0" fillId="0" borderId="5" xfId="0" applyBorder="1" applyProtection="1">
      <protection hidden="1"/>
    </xf>
    <xf numFmtId="0" fontId="0" fillId="0" borderId="2" xfId="0" applyBorder="1" applyProtection="1">
      <protection hidden="1"/>
    </xf>
    <xf numFmtId="0" fontId="0" fillId="0" borderId="6" xfId="0" applyBorder="1" applyAlignment="1" applyProtection="1">
      <alignment horizontal="center"/>
      <protection hidden="1"/>
    </xf>
    <xf numFmtId="0" fontId="0" fillId="0" borderId="3" xfId="0" applyBorder="1" applyProtection="1">
      <protection hidden="1"/>
    </xf>
    <xf numFmtId="0" fontId="0" fillId="0" borderId="2" xfId="0" applyBorder="1" applyAlignment="1" applyProtection="1">
      <alignment horizontal="left"/>
      <protection hidden="1"/>
    </xf>
    <xf numFmtId="0" fontId="0" fillId="0" borderId="1" xfId="0" applyBorder="1" applyAlignment="1" applyProtection="1">
      <alignment horizontal="center"/>
      <protection hidden="1"/>
    </xf>
    <xf numFmtId="0" fontId="0" fillId="0" borderId="7" xfId="0" applyBorder="1" applyAlignment="1" applyProtection="1">
      <alignment horizontal="center"/>
      <protection hidden="1"/>
    </xf>
    <xf numFmtId="1" fontId="8" fillId="0" borderId="0" xfId="0" applyNumberFormat="1" applyFont="1" applyBorder="1" applyProtection="1">
      <protection hidden="1"/>
    </xf>
    <xf numFmtId="1" fontId="14" fillId="0" borderId="0" xfId="0" applyNumberFormat="1" applyFont="1" applyBorder="1" applyProtection="1">
      <protection hidden="1"/>
    </xf>
    <xf numFmtId="1" fontId="12" fillId="0" borderId="0" xfId="2" applyNumberFormat="1" applyFont="1" applyBorder="1" applyProtection="1">
      <protection hidden="1"/>
    </xf>
    <xf numFmtId="1" fontId="15" fillId="0" borderId="0" xfId="2" applyNumberFormat="1" applyFont="1" applyBorder="1" applyProtection="1">
      <protection hidden="1"/>
    </xf>
    <xf numFmtId="9" fontId="14" fillId="0" borderId="0" xfId="2" applyFont="1" applyBorder="1" applyProtection="1">
      <protection hidden="1"/>
    </xf>
    <xf numFmtId="0" fontId="0" fillId="0" borderId="0" xfId="0" applyBorder="1" applyProtection="1">
      <protection hidden="1"/>
    </xf>
    <xf numFmtId="9" fontId="7" fillId="0" borderId="0" xfId="2" applyFont="1" applyBorder="1" applyAlignment="1" applyProtection="1">
      <alignment horizontal="center"/>
      <protection hidden="1"/>
    </xf>
    <xf numFmtId="0" fontId="5" fillId="0" borderId="0" xfId="0" applyFont="1" applyFill="1" applyBorder="1" applyAlignment="1" applyProtection="1">
      <alignment vertical="top" wrapText="1"/>
      <protection hidden="1"/>
    </xf>
    <xf numFmtId="0" fontId="5" fillId="0" borderId="0" xfId="0" applyFont="1" applyFill="1" applyBorder="1" applyAlignment="1" applyProtection="1">
      <alignment horizontal="center" vertical="top" wrapText="1"/>
      <protection hidden="1"/>
    </xf>
    <xf numFmtId="165" fontId="0" fillId="0" borderId="0" xfId="0" applyNumberFormat="1" applyBorder="1" applyAlignment="1" applyProtection="1">
      <alignment horizontal="center"/>
      <protection hidden="1"/>
    </xf>
    <xf numFmtId="0" fontId="6" fillId="0" borderId="0" xfId="0" applyFont="1" applyFill="1" applyBorder="1" applyAlignment="1" applyProtection="1">
      <alignment horizontal="right" vertical="top" wrapText="1"/>
      <protection hidden="1"/>
    </xf>
    <xf numFmtId="2" fontId="0" fillId="0" borderId="0" xfId="0" applyNumberFormat="1" applyBorder="1" applyAlignment="1" applyProtection="1">
      <alignment horizontal="center"/>
      <protection hidden="1"/>
    </xf>
    <xf numFmtId="9" fontId="0" fillId="0" borderId="0" xfId="0" applyNumberFormat="1" applyFill="1" applyBorder="1" applyProtection="1">
      <protection hidden="1"/>
    </xf>
    <xf numFmtId="0" fontId="5" fillId="0" borderId="0" xfId="0" applyFont="1" applyFill="1" applyProtection="1">
      <protection hidden="1"/>
    </xf>
    <xf numFmtId="166" fontId="4" fillId="4" borderId="1" xfId="0" applyNumberFormat="1" applyFont="1" applyFill="1" applyBorder="1" applyAlignment="1" applyProtection="1">
      <alignment horizontal="center"/>
      <protection locked="0" hidden="1"/>
    </xf>
    <xf numFmtId="0" fontId="0" fillId="0" borderId="0" xfId="0" applyAlignment="1" applyProtection="1">
      <alignment horizontal="left"/>
      <protection hidden="1"/>
    </xf>
    <xf numFmtId="0" fontId="16" fillId="0" borderId="1" xfId="0" applyFont="1" applyFill="1" applyBorder="1" applyAlignment="1" applyProtection="1">
      <alignment horizontal="left"/>
      <protection hidden="1"/>
    </xf>
    <xf numFmtId="0" fontId="2" fillId="0" borderId="0" xfId="0" applyFont="1" applyBorder="1" applyProtection="1">
      <protection hidden="1"/>
    </xf>
    <xf numFmtId="0" fontId="17" fillId="0" borderId="1" xfId="0" applyFont="1" applyFill="1" applyBorder="1" applyAlignment="1" applyProtection="1">
      <alignment horizontal="right" vertical="center" wrapText="1"/>
      <protection hidden="1"/>
    </xf>
    <xf numFmtId="0" fontId="18" fillId="2" borderId="1" xfId="0" applyFont="1" applyFill="1" applyBorder="1" applyAlignment="1" applyProtection="1">
      <alignment horizontal="center" vertical="center" wrapText="1"/>
      <protection locked="0"/>
    </xf>
    <xf numFmtId="0" fontId="1" fillId="0" borderId="0" xfId="0" applyFont="1"/>
    <xf numFmtId="166" fontId="0" fillId="0" borderId="1" xfId="0" applyNumberFormat="1" applyBorder="1" applyAlignment="1" applyProtection="1">
      <alignment horizontal="center"/>
      <protection hidden="1"/>
    </xf>
    <xf numFmtId="0" fontId="19" fillId="0" borderId="0" xfId="0" applyFont="1" applyFill="1" applyBorder="1" applyAlignment="1" applyProtection="1"/>
    <xf numFmtId="0" fontId="6" fillId="2" borderId="1" xfId="0" quotePrefix="1" applyFont="1" applyFill="1" applyBorder="1" applyAlignment="1" applyProtection="1">
      <alignment vertical="center" wrapText="1"/>
      <protection locked="0"/>
    </xf>
    <xf numFmtId="0" fontId="17" fillId="0" borderId="6" xfId="0" applyFont="1" applyFill="1" applyBorder="1" applyAlignment="1" applyProtection="1">
      <alignment horizontal="right" vertical="center" wrapText="1"/>
      <protection hidden="1"/>
    </xf>
    <xf numFmtId="0" fontId="0" fillId="0" borderId="8" xfId="0" applyBorder="1" applyAlignment="1" applyProtection="1">
      <alignment horizontal="center"/>
      <protection hidden="1"/>
    </xf>
    <xf numFmtId="0" fontId="6" fillId="2" borderId="9" xfId="0" applyFont="1" applyFill="1" applyBorder="1" applyAlignment="1" applyProtection="1">
      <alignment horizontal="right" vertical="center" wrapText="1"/>
      <protection locked="0"/>
    </xf>
    <xf numFmtId="9" fontId="8" fillId="0" borderId="0" xfId="2" applyFont="1" applyBorder="1" applyProtection="1">
      <protection hidden="1"/>
    </xf>
    <xf numFmtId="167" fontId="14" fillId="0" borderId="0" xfId="2" applyNumberFormat="1" applyFont="1" applyBorder="1" applyProtection="1">
      <protection hidden="1"/>
    </xf>
    <xf numFmtId="2" fontId="14" fillId="0" borderId="0" xfId="0" applyNumberFormat="1" applyFont="1" applyBorder="1" applyAlignment="1" applyProtection="1">
      <protection hidden="1"/>
    </xf>
    <xf numFmtId="0" fontId="21" fillId="0" borderId="9" xfId="0" applyFont="1" applyBorder="1" applyAlignment="1" applyProtection="1">
      <alignment horizontal="center"/>
      <protection hidden="1"/>
    </xf>
    <xf numFmtId="0" fontId="21" fillId="0" borderId="10" xfId="0" applyFont="1" applyBorder="1" applyAlignment="1" applyProtection="1">
      <alignment horizontal="center"/>
      <protection hidden="1"/>
    </xf>
    <xf numFmtId="0" fontId="26" fillId="0" borderId="0" xfId="0" applyFont="1" applyBorder="1" applyProtection="1">
      <protection hidden="1"/>
    </xf>
    <xf numFmtId="0" fontId="27" fillId="0" borderId="0" xfId="0" applyFont="1" applyBorder="1" applyProtection="1">
      <protection hidden="1"/>
    </xf>
    <xf numFmtId="0" fontId="26" fillId="0" borderId="0" xfId="0" applyFont="1" applyProtection="1">
      <protection hidden="1"/>
    </xf>
    <xf numFmtId="0" fontId="27" fillId="0" borderId="0" xfId="0" applyFont="1"/>
    <xf numFmtId="0" fontId="26" fillId="0" borderId="0" xfId="0" applyFont="1" applyAlignment="1" applyProtection="1">
      <alignment horizontal="right"/>
      <protection hidden="1"/>
    </xf>
    <xf numFmtId="0" fontId="27" fillId="0" borderId="0" xfId="0" applyFont="1" applyAlignment="1" applyProtection="1">
      <alignment horizontal="left"/>
      <protection hidden="1"/>
    </xf>
    <xf numFmtId="1" fontId="26" fillId="0" borderId="0" xfId="0" applyNumberFormat="1" applyFont="1" applyProtection="1">
      <protection hidden="1"/>
    </xf>
    <xf numFmtId="3" fontId="26" fillId="0" borderId="0" xfId="0" applyNumberFormat="1" applyFont="1" applyProtection="1">
      <protection hidden="1"/>
    </xf>
    <xf numFmtId="0" fontId="27" fillId="0" borderId="0" xfId="0" applyFont="1" applyProtection="1">
      <protection hidden="1"/>
    </xf>
    <xf numFmtId="2" fontId="26" fillId="0" borderId="0" xfId="0" applyNumberFormat="1" applyFont="1" applyProtection="1">
      <protection hidden="1"/>
    </xf>
    <xf numFmtId="168" fontId="26" fillId="0" borderId="0" xfId="0" applyNumberFormat="1" applyFont="1" applyProtection="1">
      <protection hidden="1"/>
    </xf>
    <xf numFmtId="0" fontId="26" fillId="0" borderId="0" xfId="0" applyFont="1" applyFill="1" applyBorder="1" applyProtection="1">
      <protection hidden="1"/>
    </xf>
    <xf numFmtId="0" fontId="26" fillId="0" borderId="0" xfId="0" applyFont="1" applyFill="1" applyBorder="1" applyAlignment="1" applyProtection="1">
      <alignment horizontal="right"/>
      <protection hidden="1"/>
    </xf>
    <xf numFmtId="0" fontId="28" fillId="0" borderId="0" xfId="0" applyFont="1" applyFill="1" applyBorder="1" applyAlignment="1" applyProtection="1">
      <alignment horizontal="right"/>
      <protection hidden="1"/>
    </xf>
    <xf numFmtId="168" fontId="29" fillId="0" borderId="0" xfId="2" applyNumberFormat="1" applyFont="1" applyFill="1" applyBorder="1" applyAlignment="1" applyProtection="1">
      <alignment horizontal="left"/>
      <protection hidden="1"/>
    </xf>
    <xf numFmtId="0" fontId="29" fillId="0" borderId="0" xfId="0" applyFont="1" applyFill="1" applyBorder="1" applyProtection="1">
      <protection hidden="1"/>
    </xf>
    <xf numFmtId="2" fontId="26" fillId="0" borderId="0" xfId="0" applyNumberFormat="1" applyFont="1" applyFill="1" applyBorder="1" applyProtection="1">
      <protection hidden="1"/>
    </xf>
    <xf numFmtId="1" fontId="29" fillId="0" borderId="0" xfId="0" applyNumberFormat="1" applyFont="1" applyFill="1" applyBorder="1" applyProtection="1">
      <protection hidden="1"/>
    </xf>
    <xf numFmtId="167" fontId="26" fillId="0" borderId="0" xfId="0" applyNumberFormat="1" applyFont="1" applyFill="1" applyBorder="1" applyProtection="1">
      <protection hidden="1"/>
    </xf>
    <xf numFmtId="14" fontId="26" fillId="0" borderId="0" xfId="0" applyNumberFormat="1" applyFont="1" applyProtection="1">
      <protection hidden="1"/>
    </xf>
    <xf numFmtId="165" fontId="26" fillId="0" borderId="0" xfId="0" applyNumberFormat="1" applyFont="1" applyFill="1" applyBorder="1" applyProtection="1">
      <protection hidden="1"/>
    </xf>
    <xf numFmtId="0" fontId="26" fillId="0" borderId="0" xfId="0" quotePrefix="1" applyFont="1" applyFill="1" applyBorder="1" applyAlignment="1" applyProtection="1">
      <alignment horizontal="right"/>
      <protection hidden="1"/>
    </xf>
    <xf numFmtId="0" fontId="26" fillId="0" borderId="0" xfId="0" applyFont="1"/>
    <xf numFmtId="1" fontId="26" fillId="0" borderId="0" xfId="0" applyNumberFormat="1" applyFont="1" applyFill="1" applyBorder="1" applyProtection="1">
      <protection hidden="1"/>
    </xf>
    <xf numFmtId="0" fontId="26" fillId="0" borderId="0" xfId="0" applyFont="1" applyBorder="1" applyAlignment="1" applyProtection="1">
      <alignment horizontal="right"/>
      <protection hidden="1"/>
    </xf>
    <xf numFmtId="2" fontId="29" fillId="0" borderId="0" xfId="0" applyNumberFormat="1" applyFont="1" applyFill="1" applyBorder="1" applyProtection="1">
      <protection hidden="1"/>
    </xf>
    <xf numFmtId="166" fontId="26" fillId="0" borderId="0" xfId="0" applyNumberFormat="1" applyFont="1" applyFill="1" applyBorder="1" applyProtection="1">
      <protection hidden="1"/>
    </xf>
    <xf numFmtId="165" fontId="26" fillId="0" borderId="0" xfId="0" applyNumberFormat="1" applyFont="1" applyBorder="1" applyProtection="1">
      <protection hidden="1"/>
    </xf>
    <xf numFmtId="2" fontId="26" fillId="0" borderId="0" xfId="0" applyNumberFormat="1" applyFont="1" applyBorder="1" applyProtection="1">
      <protection hidden="1"/>
    </xf>
    <xf numFmtId="166" fontId="26" fillId="0" borderId="0" xfId="0" applyNumberFormat="1" applyFont="1" applyBorder="1" applyProtection="1">
      <protection hidden="1"/>
    </xf>
    <xf numFmtId="165" fontId="26" fillId="0" borderId="0" xfId="0" applyNumberFormat="1" applyFont="1" applyProtection="1">
      <protection hidden="1"/>
    </xf>
    <xf numFmtId="2" fontId="26" fillId="0" borderId="0" xfId="0" applyNumberFormat="1" applyFont="1" applyFill="1" applyProtection="1">
      <protection hidden="1"/>
    </xf>
    <xf numFmtId="1" fontId="26" fillId="0" borderId="0" xfId="0" applyNumberFormat="1" applyFont="1" applyFill="1" applyProtection="1">
      <protection hidden="1"/>
    </xf>
    <xf numFmtId="166" fontId="26" fillId="0" borderId="0" xfId="0" applyNumberFormat="1" applyFont="1" applyProtection="1">
      <protection hidden="1"/>
    </xf>
    <xf numFmtId="0" fontId="26" fillId="0" borderId="0" xfId="0" applyFont="1" applyAlignment="1" applyProtection="1">
      <protection hidden="1"/>
    </xf>
    <xf numFmtId="0" fontId="26" fillId="0" borderId="0" xfId="0" applyFont="1" applyFill="1" applyAlignment="1" applyProtection="1">
      <protection hidden="1"/>
    </xf>
    <xf numFmtId="0" fontId="26" fillId="0" borderId="0" xfId="0" applyFont="1" applyFill="1" applyProtection="1">
      <protection hidden="1"/>
    </xf>
    <xf numFmtId="165" fontId="26" fillId="0" borderId="0" xfId="0" applyNumberFormat="1" applyFont="1" applyFill="1" applyProtection="1">
      <protection hidden="1"/>
    </xf>
    <xf numFmtId="1" fontId="26" fillId="0" borderId="0" xfId="0" applyNumberFormat="1" applyFont="1" applyBorder="1" applyProtection="1">
      <protection hidden="1"/>
    </xf>
    <xf numFmtId="0" fontId="28" fillId="0" borderId="0" xfId="0" applyFont="1" applyBorder="1" applyAlignment="1" applyProtection="1">
      <alignment horizontal="right"/>
      <protection hidden="1"/>
    </xf>
    <xf numFmtId="168" fontId="29" fillId="0" borderId="0" xfId="2" applyNumberFormat="1" applyFont="1" applyBorder="1" applyAlignment="1" applyProtection="1">
      <alignment horizontal="left"/>
      <protection hidden="1"/>
    </xf>
    <xf numFmtId="0" fontId="29" fillId="0" borderId="0" xfId="0" applyFont="1" applyBorder="1" applyProtection="1">
      <protection hidden="1"/>
    </xf>
    <xf numFmtId="1" fontId="29" fillId="0" borderId="0" xfId="0" applyNumberFormat="1" applyFont="1" applyBorder="1" applyProtection="1">
      <protection hidden="1"/>
    </xf>
    <xf numFmtId="167" fontId="26" fillId="0" borderId="0" xfId="0" applyNumberFormat="1" applyFont="1" applyBorder="1" applyProtection="1">
      <protection hidden="1"/>
    </xf>
    <xf numFmtId="0" fontId="26" fillId="0" borderId="0" xfId="0" quotePrefix="1" applyFont="1" applyBorder="1" applyAlignment="1" applyProtection="1">
      <alignment horizontal="right"/>
      <protection hidden="1"/>
    </xf>
    <xf numFmtId="0" fontId="27" fillId="0" borderId="0" xfId="0" applyFont="1" applyBorder="1"/>
    <xf numFmtId="0" fontId="26" fillId="0" borderId="0" xfId="0" applyFont="1" applyAlignment="1">
      <alignment horizontal="right"/>
    </xf>
    <xf numFmtId="3" fontId="26" fillId="0" borderId="0" xfId="0" applyNumberFormat="1" applyFont="1"/>
    <xf numFmtId="168" fontId="26" fillId="0" borderId="0" xfId="0" applyNumberFormat="1" applyFont="1"/>
    <xf numFmtId="1" fontId="26" fillId="0" borderId="0" xfId="0" applyNumberFormat="1" applyFont="1"/>
    <xf numFmtId="0" fontId="26" fillId="0" borderId="0" xfId="0" applyFont="1" applyFill="1" applyBorder="1"/>
    <xf numFmtId="0" fontId="26" fillId="0" borderId="0" xfId="0" applyFont="1" applyFill="1" applyBorder="1" applyAlignment="1">
      <alignment horizontal="right"/>
    </xf>
    <xf numFmtId="0" fontId="28" fillId="0" borderId="0" xfId="0" applyFont="1" applyFill="1" applyBorder="1" applyAlignment="1">
      <alignment horizontal="right"/>
    </xf>
    <xf numFmtId="168" fontId="29" fillId="0" borderId="0" xfId="2" applyNumberFormat="1" applyFont="1" applyFill="1" applyBorder="1" applyAlignment="1">
      <alignment horizontal="left"/>
    </xf>
    <xf numFmtId="0" fontId="29" fillId="0" borderId="0" xfId="0" applyFont="1" applyFill="1" applyBorder="1"/>
    <xf numFmtId="2" fontId="26" fillId="0" borderId="0" xfId="0" applyNumberFormat="1" applyFont="1" applyFill="1" applyBorder="1"/>
    <xf numFmtId="1" fontId="29" fillId="0" borderId="0" xfId="0" applyNumberFormat="1" applyFont="1" applyFill="1" applyBorder="1"/>
    <xf numFmtId="167" fontId="26" fillId="0" borderId="0" xfId="0" applyNumberFormat="1" applyFont="1" applyFill="1" applyBorder="1"/>
    <xf numFmtId="0" fontId="26" fillId="0" borderId="0" xfId="0" quotePrefix="1" applyFont="1" applyFill="1" applyBorder="1" applyAlignment="1">
      <alignment horizontal="right"/>
    </xf>
    <xf numFmtId="1" fontId="26" fillId="0" borderId="0" xfId="0" applyNumberFormat="1" applyFont="1" applyFill="1" applyBorder="1"/>
    <xf numFmtId="165" fontId="26" fillId="0" borderId="0" xfId="0" applyNumberFormat="1" applyFont="1" applyFill="1" applyBorder="1"/>
    <xf numFmtId="2" fontId="29" fillId="0" borderId="0" xfId="0" applyNumberFormat="1" applyFont="1" applyFill="1" applyBorder="1"/>
    <xf numFmtId="166" fontId="26" fillId="0" borderId="0" xfId="0" applyNumberFormat="1" applyFont="1" applyFill="1" applyBorder="1"/>
    <xf numFmtId="165" fontId="26" fillId="0" borderId="0" xfId="0" applyNumberFormat="1" applyFont="1"/>
    <xf numFmtId="2" fontId="26" fillId="0" borderId="0" xfId="0" applyNumberFormat="1" applyFont="1"/>
    <xf numFmtId="2" fontId="26" fillId="0" borderId="0" xfId="0" applyNumberFormat="1" applyFont="1" applyFill="1"/>
    <xf numFmtId="1" fontId="26" fillId="0" borderId="0" xfId="0" applyNumberFormat="1" applyFont="1" applyFill="1"/>
    <xf numFmtId="166" fontId="26" fillId="0" borderId="0" xfId="0" applyNumberFormat="1" applyFont="1"/>
    <xf numFmtId="0" fontId="26" fillId="0" borderId="0" xfId="0" applyFont="1" applyFill="1"/>
    <xf numFmtId="0" fontId="30" fillId="0" borderId="0" xfId="0" applyFont="1" applyFill="1" applyBorder="1" applyAlignment="1" applyProtection="1"/>
    <xf numFmtId="0" fontId="0" fillId="0" borderId="9" xfId="0" applyBorder="1" applyAlignment="1" applyProtection="1">
      <alignment horizontal="center" vertical="center" wrapText="1"/>
      <protection hidden="1"/>
    </xf>
    <xf numFmtId="168" fontId="4" fillId="4" borderId="9" xfId="2" applyNumberFormat="1" applyFont="1" applyFill="1" applyBorder="1" applyAlignment="1" applyProtection="1">
      <alignment horizontal="center"/>
      <protection locked="0" hidden="1"/>
    </xf>
    <xf numFmtId="0" fontId="0" fillId="0" borderId="11" xfId="0" applyBorder="1" applyAlignment="1" applyProtection="1">
      <alignment horizontal="center"/>
      <protection hidden="1"/>
    </xf>
    <xf numFmtId="9" fontId="0" fillId="3" borderId="9" xfId="0" applyNumberFormat="1" applyFill="1" applyBorder="1" applyAlignment="1" applyProtection="1">
      <alignment vertical="center"/>
      <protection locked="0"/>
    </xf>
    <xf numFmtId="9" fontId="0" fillId="3" borderId="9" xfId="0" applyNumberFormat="1" applyFill="1" applyBorder="1" applyProtection="1">
      <protection locked="0"/>
    </xf>
    <xf numFmtId="0" fontId="26" fillId="0" borderId="0" xfId="0" applyFont="1" applyFill="1" applyBorder="1" applyAlignment="1" applyProtection="1">
      <alignment horizontal="center" wrapText="1"/>
      <protection hidden="1"/>
    </xf>
    <xf numFmtId="4" fontId="29" fillId="0" borderId="0" xfId="2" applyNumberFormat="1" applyFont="1" applyFill="1" applyBorder="1" applyAlignment="1" applyProtection="1">
      <alignment horizontal="center"/>
      <protection hidden="1"/>
    </xf>
    <xf numFmtId="3" fontId="29" fillId="0" borderId="0" xfId="0" applyNumberFormat="1" applyFont="1" applyFill="1" applyBorder="1" applyProtection="1">
      <protection hidden="1"/>
    </xf>
    <xf numFmtId="0" fontId="26" fillId="0" borderId="0" xfId="0" applyFont="1" applyFill="1" applyBorder="1" applyAlignment="1" applyProtection="1">
      <alignment horizontal="center"/>
      <protection hidden="1"/>
    </xf>
    <xf numFmtId="0" fontId="26" fillId="0" borderId="0" xfId="0" applyFont="1" applyFill="1" applyBorder="1" applyAlignment="1" applyProtection="1">
      <alignment horizontal="right" vertical="center" wrapText="1"/>
      <protection locked="0"/>
    </xf>
    <xf numFmtId="3" fontId="26" fillId="0" borderId="0" xfId="0" applyNumberFormat="1" applyFont="1" applyFill="1" applyBorder="1" applyProtection="1">
      <protection hidden="1"/>
    </xf>
    <xf numFmtId="0" fontId="26" fillId="0" borderId="11" xfId="0" applyFont="1" applyFill="1" applyBorder="1" applyProtection="1">
      <protection hidden="1"/>
    </xf>
    <xf numFmtId="0" fontId="26" fillId="0" borderId="11" xfId="0" applyFont="1" applyFill="1" applyBorder="1" applyAlignment="1" applyProtection="1">
      <alignment horizontal="center" wrapText="1"/>
      <protection hidden="1"/>
    </xf>
    <xf numFmtId="4" fontId="29" fillId="0" borderId="11" xfId="2" applyNumberFormat="1" applyFont="1" applyFill="1" applyBorder="1" applyAlignment="1" applyProtection="1">
      <alignment horizontal="center"/>
      <protection hidden="1"/>
    </xf>
    <xf numFmtId="0" fontId="26" fillId="0" borderId="11" xfId="0" applyFont="1" applyFill="1" applyBorder="1" applyAlignment="1" applyProtection="1">
      <alignment horizontal="center"/>
      <protection hidden="1"/>
    </xf>
    <xf numFmtId="0" fontId="26" fillId="0" borderId="11" xfId="0" applyFont="1" applyFill="1" applyBorder="1" applyAlignment="1" applyProtection="1">
      <alignment horizontal="right" vertical="center" wrapText="1"/>
      <protection locked="0"/>
    </xf>
    <xf numFmtId="0" fontId="30" fillId="0" borderId="11" xfId="0" applyFont="1" applyFill="1" applyBorder="1" applyAlignment="1" applyProtection="1"/>
    <xf numFmtId="0" fontId="16" fillId="0" borderId="4" xfId="0" applyFont="1" applyFill="1" applyBorder="1" applyAlignment="1" applyProtection="1">
      <protection hidden="1"/>
    </xf>
    <xf numFmtId="0" fontId="4" fillId="0" borderId="0" xfId="0" applyFont="1" applyFill="1" applyBorder="1" applyAlignment="1" applyProtection="1">
      <protection hidden="1"/>
    </xf>
    <xf numFmtId="168" fontId="0" fillId="3" borderId="1" xfId="2" applyNumberFormat="1" applyFont="1" applyFill="1" applyBorder="1" applyProtection="1">
      <protection locked="0" hidden="1"/>
    </xf>
    <xf numFmtId="168" fontId="0" fillId="0" borderId="1" xfId="2" applyNumberFormat="1" applyFont="1" applyFill="1" applyBorder="1" applyProtection="1">
      <protection hidden="1"/>
    </xf>
    <xf numFmtId="0" fontId="0" fillId="0" borderId="9" xfId="0" applyBorder="1" applyAlignment="1" applyProtection="1">
      <alignment horizontal="center"/>
      <protection hidden="1"/>
    </xf>
    <xf numFmtId="0" fontId="0" fillId="0" borderId="10" xfId="0" applyBorder="1" applyAlignment="1" applyProtection="1">
      <alignment horizontal="center"/>
      <protection hidden="1"/>
    </xf>
    <xf numFmtId="0" fontId="6" fillId="2" borderId="9"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5" fillId="2" borderId="9" xfId="1" applyNumberFormat="1" applyFont="1" applyFill="1" applyBorder="1" applyAlignment="1" applyProtection="1">
      <alignment horizontal="left"/>
      <protection locked="0"/>
    </xf>
    <xf numFmtId="0" fontId="5" fillId="2" borderId="10" xfId="1" applyNumberFormat="1" applyFont="1" applyFill="1" applyBorder="1" applyAlignment="1" applyProtection="1">
      <alignment horizontal="left"/>
      <protection locked="0"/>
    </xf>
    <xf numFmtId="0" fontId="5" fillId="2" borderId="6" xfId="1" applyNumberFormat="1" applyFont="1"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6" xfId="0" applyFill="1" applyBorder="1" applyAlignment="1" applyProtection="1">
      <alignment horizontal="left"/>
      <protection locked="0"/>
    </xf>
    <xf numFmtId="14" fontId="0" fillId="2" borderId="9" xfId="0" applyNumberFormat="1" applyFill="1" applyBorder="1" applyAlignment="1" applyProtection="1">
      <alignment horizontal="left"/>
      <protection locked="0"/>
    </xf>
    <xf numFmtId="14" fontId="0" fillId="2" borderId="10" xfId="0" applyNumberFormat="1" applyFill="1" applyBorder="1" applyAlignment="1" applyProtection="1">
      <alignment horizontal="left"/>
      <protection locked="0"/>
    </xf>
    <xf numFmtId="14" fontId="0" fillId="2" borderId="6" xfId="0" applyNumberFormat="1" applyFill="1" applyBorder="1" applyAlignment="1" applyProtection="1">
      <alignment horizontal="left"/>
      <protection locked="0"/>
    </xf>
    <xf numFmtId="0" fontId="4" fillId="4" borderId="2" xfId="0" applyFont="1" applyFill="1" applyBorder="1" applyAlignment="1" applyProtection="1">
      <alignment horizontal="center" wrapText="1"/>
      <protection hidden="1"/>
    </xf>
    <xf numFmtId="0" fontId="4" fillId="4" borderId="4" xfId="0" applyFont="1" applyFill="1" applyBorder="1" applyAlignment="1" applyProtection="1">
      <alignment horizontal="center" wrapText="1"/>
      <protection hidden="1"/>
    </xf>
    <xf numFmtId="0" fontId="4" fillId="0" borderId="8" xfId="0" applyFont="1" applyBorder="1" applyAlignment="1" applyProtection="1">
      <alignment horizontal="left"/>
      <protection hidden="1"/>
    </xf>
    <xf numFmtId="0" fontId="4" fillId="0" borderId="7" xfId="0" applyFont="1" applyBorder="1" applyAlignment="1" applyProtection="1">
      <alignment horizontal="left"/>
      <protection hidden="1"/>
    </xf>
    <xf numFmtId="0" fontId="4" fillId="0" borderId="11" xfId="0" applyFont="1" applyBorder="1" applyAlignment="1" applyProtection="1">
      <alignment horizontal="left"/>
      <protection hidden="1"/>
    </xf>
    <xf numFmtId="0" fontId="4" fillId="0" borderId="12" xfId="0" applyFont="1" applyBorder="1" applyAlignment="1" applyProtection="1">
      <alignment horizontal="left"/>
      <protection hidden="1"/>
    </xf>
    <xf numFmtId="0" fontId="6" fillId="0" borderId="9" xfId="0" applyFont="1" applyFill="1" applyBorder="1" applyAlignment="1" applyProtection="1">
      <alignment horizontal="left" vertical="center" wrapText="1"/>
      <protection hidden="1"/>
    </xf>
    <xf numFmtId="0" fontId="6" fillId="0" borderId="10" xfId="0" applyFont="1" applyFill="1" applyBorder="1" applyAlignment="1" applyProtection="1">
      <alignment horizontal="left" vertical="center" wrapText="1"/>
      <protection hidden="1"/>
    </xf>
    <xf numFmtId="0" fontId="6" fillId="0" borderId="6" xfId="0" applyFont="1" applyFill="1" applyBorder="1" applyAlignment="1" applyProtection="1">
      <alignment horizontal="left" vertical="center" wrapText="1"/>
      <protection hidden="1"/>
    </xf>
    <xf numFmtId="14" fontId="6" fillId="0" borderId="9" xfId="0" applyNumberFormat="1" applyFont="1" applyFill="1" applyBorder="1" applyAlignment="1" applyProtection="1">
      <alignment horizontal="left" vertical="center" wrapText="1"/>
      <protection hidden="1"/>
    </xf>
    <xf numFmtId="14" fontId="6" fillId="0" borderId="10" xfId="0" applyNumberFormat="1" applyFont="1" applyFill="1" applyBorder="1" applyAlignment="1" applyProtection="1">
      <alignment horizontal="left" vertical="center" wrapText="1"/>
      <protection hidden="1"/>
    </xf>
    <xf numFmtId="14" fontId="6" fillId="0" borderId="6" xfId="0" applyNumberFormat="1" applyFont="1" applyFill="1" applyBorder="1" applyAlignment="1" applyProtection="1">
      <alignment horizontal="left" vertical="center" wrapText="1"/>
      <protection hidden="1"/>
    </xf>
    <xf numFmtId="0" fontId="5" fillId="0" borderId="9" xfId="0" applyFont="1" applyFill="1" applyBorder="1" applyAlignment="1" applyProtection="1">
      <alignment horizontal="left" vertical="center" wrapText="1"/>
      <protection hidden="1"/>
    </xf>
    <xf numFmtId="0" fontId="5" fillId="0" borderId="10" xfId="0" applyFont="1" applyFill="1" applyBorder="1" applyAlignment="1" applyProtection="1">
      <alignment horizontal="left" vertical="center" wrapText="1"/>
      <protection hidden="1"/>
    </xf>
    <xf numFmtId="0" fontId="5" fillId="0" borderId="6" xfId="0" applyFont="1" applyFill="1" applyBorder="1" applyAlignment="1" applyProtection="1">
      <alignment horizontal="left" vertical="center" wrapText="1"/>
      <protection hidden="1"/>
    </xf>
  </cellXfs>
  <cellStyles count="3">
    <cellStyle name="Normaali" xfId="0" builtinId="0"/>
    <cellStyle name="Prosenttia" xfId="2" builtinId="5"/>
    <cellStyle name="Valuutta" xfId="1" builtinId="4"/>
  </cellStyles>
  <dxfs count="5">
    <dxf>
      <font>
        <b/>
        <i val="0"/>
        <condense val="0"/>
        <extend val="0"/>
        <color indexed="10"/>
      </font>
    </dxf>
    <dxf>
      <font>
        <b/>
        <i val="0"/>
        <condense val="0"/>
        <extend val="0"/>
        <color indexed="10"/>
      </font>
    </dxf>
    <dxf>
      <font>
        <b/>
        <i val="0"/>
        <condense val="0"/>
        <extend val="0"/>
        <color indexed="10"/>
      </font>
    </dxf>
    <dxf>
      <font>
        <b/>
        <i val="0"/>
        <strike val="0"/>
        <condense val="0"/>
        <extend val="0"/>
        <color indexed="10"/>
      </font>
    </dxf>
    <dxf>
      <font>
        <b/>
        <i val="0"/>
        <strike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22"/>
  <sheetViews>
    <sheetView tabSelected="1" workbookViewId="0">
      <selection activeCell="H1" sqref="H1:L1"/>
    </sheetView>
  </sheetViews>
  <sheetFormatPr defaultColWidth="8.85546875" defaultRowHeight="12.75" x14ac:dyDescent="0.2"/>
  <cols>
    <col min="1" max="1" width="14.7109375" style="1" customWidth="1"/>
    <col min="2" max="2" width="33.140625" style="1" customWidth="1"/>
    <col min="3" max="3" width="10.7109375" style="1" customWidth="1"/>
    <col min="4" max="4" width="10.42578125" style="1" customWidth="1"/>
    <col min="5" max="5" width="12.28515625" style="1" customWidth="1"/>
    <col min="6" max="6" width="9" style="1" customWidth="1"/>
    <col min="7" max="7" width="18" style="1" customWidth="1"/>
    <col min="8" max="9" width="7.42578125" style="1" customWidth="1"/>
    <col min="10" max="10" width="1.85546875" style="1" hidden="1" customWidth="1"/>
    <col min="11" max="11" width="18.7109375" style="1" customWidth="1"/>
    <col min="12" max="12" width="20.42578125" style="1" customWidth="1"/>
    <col min="13" max="13" width="0.5703125" style="80" customWidth="1"/>
    <col min="14" max="14" width="20.28515625" style="80" customWidth="1"/>
    <col min="15" max="15" width="8.85546875" style="25" customWidth="1"/>
    <col min="16" max="16" width="8.85546875" style="26" customWidth="1"/>
    <col min="17" max="23" width="8.85546875" style="25" customWidth="1"/>
    <col min="24" max="16384" width="8.85546875" style="1"/>
  </cols>
  <sheetData>
    <row r="1" spans="1:24" ht="12.75" customHeight="1" x14ac:dyDescent="0.2">
      <c r="A1" s="3" t="s">
        <v>18</v>
      </c>
      <c r="G1" s="53" t="s">
        <v>85</v>
      </c>
      <c r="H1" s="162" t="s">
        <v>105</v>
      </c>
      <c r="I1" s="163"/>
      <c r="J1" s="163"/>
      <c r="K1" s="163"/>
      <c r="L1" s="164"/>
      <c r="M1" s="150"/>
    </row>
    <row r="2" spans="1:24" x14ac:dyDescent="0.2">
      <c r="A2" s="3" t="s">
        <v>91</v>
      </c>
      <c r="G2" s="156" t="s">
        <v>86</v>
      </c>
      <c r="H2" s="165" t="s">
        <v>129</v>
      </c>
      <c r="I2" s="166"/>
      <c r="J2" s="166"/>
      <c r="K2" s="166"/>
      <c r="L2" s="167"/>
      <c r="M2" s="155"/>
      <c r="N2" s="138"/>
      <c r="O2" s="59"/>
      <c r="P2" s="59"/>
      <c r="X2" s="25"/>
    </row>
    <row r="3" spans="1:24" x14ac:dyDescent="0.2">
      <c r="A3" s="3" t="s">
        <v>92</v>
      </c>
      <c r="G3" s="53" t="s">
        <v>87</v>
      </c>
      <c r="H3" s="165" t="s">
        <v>103</v>
      </c>
      <c r="I3" s="166"/>
      <c r="J3" s="166"/>
      <c r="K3" s="166"/>
      <c r="L3" s="167"/>
      <c r="M3" s="150"/>
      <c r="P3" s="25"/>
      <c r="X3" s="25"/>
    </row>
    <row r="4" spans="1:24" x14ac:dyDescent="0.2">
      <c r="A4" s="3"/>
      <c r="G4" s="53" t="s">
        <v>88</v>
      </c>
      <c r="H4" s="168" t="s">
        <v>106</v>
      </c>
      <c r="I4" s="169"/>
      <c r="J4" s="169"/>
      <c r="K4" s="169"/>
      <c r="L4" s="170"/>
      <c r="M4" s="150"/>
      <c r="P4" s="25"/>
      <c r="X4" s="25"/>
    </row>
    <row r="5" spans="1:24" x14ac:dyDescent="0.2">
      <c r="G5" s="53" t="s">
        <v>90</v>
      </c>
      <c r="H5" s="168" t="s">
        <v>107</v>
      </c>
      <c r="I5" s="169"/>
      <c r="J5" s="169"/>
      <c r="K5" s="169"/>
      <c r="L5" s="170"/>
      <c r="M5" s="150"/>
      <c r="P5" s="25"/>
      <c r="X5" s="25"/>
    </row>
    <row r="6" spans="1:24" x14ac:dyDescent="0.2">
      <c r="A6" s="27" t="s">
        <v>77</v>
      </c>
      <c r="G6" s="53" t="s">
        <v>89</v>
      </c>
      <c r="H6" s="171">
        <v>42825</v>
      </c>
      <c r="I6" s="172"/>
      <c r="J6" s="172"/>
      <c r="K6" s="172"/>
      <c r="L6" s="173"/>
      <c r="M6" s="150"/>
      <c r="P6" s="25"/>
      <c r="X6" s="25"/>
    </row>
    <row r="7" spans="1:24" x14ac:dyDescent="0.2">
      <c r="A7" s="27" t="s">
        <v>78</v>
      </c>
      <c r="P7" s="25"/>
      <c r="X7" s="25"/>
    </row>
    <row r="8" spans="1:24" x14ac:dyDescent="0.2">
      <c r="A8" s="27" t="s">
        <v>79</v>
      </c>
      <c r="L8" s="174" t="s">
        <v>130</v>
      </c>
      <c r="P8" s="25"/>
      <c r="X8" s="25"/>
    </row>
    <row r="9" spans="1:24" ht="13.5" customHeight="1" x14ac:dyDescent="0.2">
      <c r="A9" s="27" t="s">
        <v>80</v>
      </c>
      <c r="L9" s="175"/>
      <c r="P9" s="25"/>
      <c r="X9" s="25"/>
    </row>
    <row r="10" spans="1:24" ht="42.75" customHeight="1" x14ac:dyDescent="0.2">
      <c r="K10" s="28" t="s">
        <v>135</v>
      </c>
      <c r="L10" s="139" t="s">
        <v>111</v>
      </c>
      <c r="M10" s="151" t="s">
        <v>114</v>
      </c>
      <c r="N10" s="144" t="s">
        <v>118</v>
      </c>
      <c r="O10" s="26"/>
      <c r="Q10" s="26"/>
      <c r="R10" s="26"/>
      <c r="S10" s="26"/>
      <c r="T10" s="26"/>
      <c r="X10" s="25"/>
    </row>
    <row r="11" spans="1:24" ht="15.75" x14ac:dyDescent="0.25">
      <c r="A11" s="29" t="s">
        <v>19</v>
      </c>
      <c r="B11" s="29"/>
      <c r="C11" s="30"/>
      <c r="D11" s="30"/>
      <c r="E11" s="30"/>
      <c r="F11" s="30"/>
      <c r="G11" s="30"/>
      <c r="H11" s="30"/>
      <c r="I11" s="30"/>
      <c r="J11" s="30"/>
      <c r="K11" s="51">
        <f>SUM(K15:K39)</f>
        <v>5.8833333333333335E-2</v>
      </c>
      <c r="L11" s="140">
        <f>P13/(K11+1E-50)</f>
        <v>0.50047154610955702</v>
      </c>
      <c r="M11" s="152">
        <f>N11/8760/(K11+1E-50)</f>
        <v>1.7308781869688386</v>
      </c>
      <c r="N11" s="146">
        <f>SUM(N15:N39)</f>
        <v>892.06</v>
      </c>
      <c r="O11" s="22"/>
      <c r="Q11" s="26"/>
      <c r="R11" s="26"/>
      <c r="S11" s="26"/>
      <c r="T11" s="26"/>
      <c r="X11" s="25"/>
    </row>
    <row r="12" spans="1:24" x14ac:dyDescent="0.2">
      <c r="A12" s="176" t="s">
        <v>15</v>
      </c>
      <c r="B12" s="177"/>
      <c r="C12" s="31" t="s">
        <v>0</v>
      </c>
      <c r="D12" s="17" t="s">
        <v>1</v>
      </c>
      <c r="E12" s="17" t="s">
        <v>1</v>
      </c>
      <c r="F12" s="17" t="s">
        <v>2</v>
      </c>
      <c r="G12" s="17" t="s">
        <v>3</v>
      </c>
      <c r="H12" s="160" t="s">
        <v>4</v>
      </c>
      <c r="I12" s="161"/>
      <c r="J12" s="32"/>
      <c r="K12" s="17" t="s">
        <v>113</v>
      </c>
      <c r="L12" s="62" t="s">
        <v>112</v>
      </c>
      <c r="M12" s="153" t="s">
        <v>112</v>
      </c>
      <c r="N12" s="147" t="s">
        <v>112</v>
      </c>
      <c r="O12" s="22"/>
      <c r="P12" s="22" t="s">
        <v>5</v>
      </c>
      <c r="Q12" s="26"/>
      <c r="R12" s="26"/>
      <c r="S12" s="26"/>
      <c r="T12" s="26"/>
      <c r="X12" s="25"/>
    </row>
    <row r="13" spans="1:24" ht="15.75" x14ac:dyDescent="0.3">
      <c r="A13" s="178" t="s">
        <v>81</v>
      </c>
      <c r="B13" s="179"/>
      <c r="C13" s="33"/>
      <c r="D13" s="18" t="s">
        <v>76</v>
      </c>
      <c r="E13" s="18" t="s">
        <v>6</v>
      </c>
      <c r="F13" s="18" t="s">
        <v>7</v>
      </c>
      <c r="G13" s="18" t="s">
        <v>8</v>
      </c>
      <c r="H13" s="67" t="s">
        <v>124</v>
      </c>
      <c r="I13" s="68" t="s">
        <v>125</v>
      </c>
      <c r="J13" s="32"/>
      <c r="K13" s="18" t="s">
        <v>9</v>
      </c>
      <c r="L13" s="141" t="s">
        <v>122</v>
      </c>
      <c r="M13" s="153" t="s">
        <v>115</v>
      </c>
      <c r="N13" s="147" t="s">
        <v>117</v>
      </c>
      <c r="O13" s="2"/>
      <c r="P13" s="65">
        <f>SUM(P15:P39)</f>
        <v>2.9444409296112271E-2</v>
      </c>
      <c r="Q13" s="26"/>
      <c r="R13" s="26"/>
      <c r="S13" s="26"/>
      <c r="T13" s="26"/>
      <c r="X13" s="25"/>
    </row>
    <row r="14" spans="1:24" ht="15.75" x14ac:dyDescent="0.3">
      <c r="A14" s="34" t="s">
        <v>16</v>
      </c>
      <c r="B14" s="34" t="s">
        <v>17</v>
      </c>
      <c r="C14" s="33"/>
      <c r="D14" s="19" t="s">
        <v>10</v>
      </c>
      <c r="E14" s="18" t="s">
        <v>10</v>
      </c>
      <c r="F14" s="18" t="s">
        <v>11</v>
      </c>
      <c r="G14" s="18" t="s">
        <v>12</v>
      </c>
      <c r="H14" s="35" t="s">
        <v>13</v>
      </c>
      <c r="I14" s="62" t="s">
        <v>14</v>
      </c>
      <c r="J14" s="36"/>
      <c r="K14" s="18" t="s">
        <v>12</v>
      </c>
      <c r="L14" s="141" t="s">
        <v>123</v>
      </c>
      <c r="M14" s="153" t="s">
        <v>116</v>
      </c>
      <c r="N14" s="147" t="s">
        <v>40</v>
      </c>
      <c r="O14" s="2"/>
      <c r="P14" s="22"/>
      <c r="Q14" s="26"/>
      <c r="R14" s="26"/>
      <c r="S14" s="26"/>
      <c r="T14" s="26"/>
      <c r="X14" s="25"/>
    </row>
    <row r="15" spans="1:24" ht="13.15" customHeight="1" x14ac:dyDescent="0.2">
      <c r="A15" s="9" t="s">
        <v>93</v>
      </c>
      <c r="B15" s="9" t="s">
        <v>94</v>
      </c>
      <c r="C15" s="9" t="s">
        <v>100</v>
      </c>
      <c r="D15" s="12">
        <v>0.04</v>
      </c>
      <c r="E15" s="12">
        <v>4.2999999999999997E-2</v>
      </c>
      <c r="F15" s="12">
        <v>1</v>
      </c>
      <c r="G15" s="14">
        <f>F15*E15</f>
        <v>4.2999999999999997E-2</v>
      </c>
      <c r="H15" s="13">
        <v>24</v>
      </c>
      <c r="I15" s="63">
        <v>7</v>
      </c>
      <c r="J15" s="61">
        <v>1</v>
      </c>
      <c r="K15" s="14">
        <f>G15*H15/24*I15/7*J15</f>
        <v>4.3000000000000003E-2</v>
      </c>
      <c r="L15" s="142">
        <v>0.68475370456075046</v>
      </c>
      <c r="M15" s="154">
        <v>2</v>
      </c>
      <c r="N15" s="149">
        <f>(D15&gt;E15)*(D15/(E15+1E-50)*M15*K15*8760)+(D15&lt;=E15)*(M15*K15*8760)</f>
        <v>753.36</v>
      </c>
      <c r="O15" s="37"/>
      <c r="P15" s="66">
        <f>K15*L15</f>
        <v>2.9444409296112271E-2</v>
      </c>
      <c r="Q15" s="26"/>
      <c r="R15" s="26"/>
      <c r="S15" s="26"/>
      <c r="T15" s="26"/>
      <c r="X15" s="25"/>
    </row>
    <row r="16" spans="1:24" x14ac:dyDescent="0.2">
      <c r="A16" s="9" t="s">
        <v>98</v>
      </c>
      <c r="B16" s="9" t="s">
        <v>99</v>
      </c>
      <c r="C16" s="9" t="s">
        <v>101</v>
      </c>
      <c r="D16" s="12"/>
      <c r="E16" s="12">
        <v>0.08</v>
      </c>
      <c r="F16" s="12">
        <v>1</v>
      </c>
      <c r="G16" s="14">
        <f t="shared" ref="G16:G39" si="0">F16*E16</f>
        <v>0.08</v>
      </c>
      <c r="H16" s="13">
        <v>2</v>
      </c>
      <c r="I16" s="63">
        <v>7</v>
      </c>
      <c r="J16" s="61">
        <v>1</v>
      </c>
      <c r="K16" s="14">
        <f t="shared" ref="K16:K39" si="1">G16*H16/24*I16/7*J16</f>
        <v>6.6666666666666671E-3</v>
      </c>
      <c r="L16" s="142">
        <v>0</v>
      </c>
      <c r="M16" s="154">
        <v>1</v>
      </c>
      <c r="N16" s="149">
        <f t="shared" ref="N16:N39" si="2">(D16&gt;E16)*(D16/(E16+1E-50)*M16*K16*8760)+(D16&lt;=E16)*(M16*K16*8760)</f>
        <v>58.400000000000006</v>
      </c>
      <c r="O16" s="37"/>
      <c r="P16" s="66">
        <f t="shared" ref="P16:P39" si="3">K16*L16</f>
        <v>0</v>
      </c>
      <c r="Q16" s="26"/>
      <c r="R16" s="26"/>
      <c r="S16" s="26"/>
      <c r="T16" s="26"/>
      <c r="X16" s="25"/>
    </row>
    <row r="17" spans="1:24" x14ac:dyDescent="0.2">
      <c r="A17" s="60" t="s">
        <v>104</v>
      </c>
      <c r="B17" s="60" t="s">
        <v>104</v>
      </c>
      <c r="C17" s="9" t="s">
        <v>102</v>
      </c>
      <c r="D17" s="12"/>
      <c r="E17" s="12">
        <v>0.01</v>
      </c>
      <c r="F17" s="12">
        <v>1</v>
      </c>
      <c r="G17" s="14">
        <f>F17*E17</f>
        <v>0.01</v>
      </c>
      <c r="H17" s="13">
        <v>22</v>
      </c>
      <c r="I17" s="63">
        <v>7</v>
      </c>
      <c r="J17" s="61">
        <v>1</v>
      </c>
      <c r="K17" s="14">
        <f t="shared" si="1"/>
        <v>9.1666666666666667E-3</v>
      </c>
      <c r="L17" s="142">
        <v>0</v>
      </c>
      <c r="M17" s="154">
        <v>1</v>
      </c>
      <c r="N17" s="149">
        <f t="shared" si="2"/>
        <v>80.3</v>
      </c>
      <c r="O17" s="37"/>
      <c r="P17" s="66">
        <f t="shared" si="3"/>
        <v>0</v>
      </c>
      <c r="Q17" s="26"/>
      <c r="R17" s="26"/>
      <c r="S17" s="26"/>
      <c r="T17" s="26"/>
      <c r="X17" s="25"/>
    </row>
    <row r="18" spans="1:24" x14ac:dyDescent="0.2">
      <c r="A18" s="9"/>
      <c r="B18" s="9"/>
      <c r="C18" s="9"/>
      <c r="D18" s="12"/>
      <c r="E18" s="12"/>
      <c r="F18" s="12"/>
      <c r="G18" s="14">
        <f t="shared" si="0"/>
        <v>0</v>
      </c>
      <c r="H18" s="13"/>
      <c r="I18" s="63"/>
      <c r="J18" s="61">
        <v>1</v>
      </c>
      <c r="K18" s="14">
        <f t="shared" si="1"/>
        <v>0</v>
      </c>
      <c r="L18" s="142"/>
      <c r="M18" s="154"/>
      <c r="N18" s="149">
        <f t="shared" si="2"/>
        <v>0</v>
      </c>
      <c r="O18" s="37"/>
      <c r="P18" s="66">
        <f t="shared" si="3"/>
        <v>0</v>
      </c>
      <c r="Q18" s="26"/>
      <c r="R18" s="26"/>
      <c r="S18" s="26"/>
      <c r="T18" s="26"/>
      <c r="X18" s="25"/>
    </row>
    <row r="19" spans="1:24" x14ac:dyDescent="0.2">
      <c r="A19" s="9"/>
      <c r="B19" s="9"/>
      <c r="C19" s="9"/>
      <c r="D19" s="12"/>
      <c r="E19" s="12"/>
      <c r="F19" s="12"/>
      <c r="G19" s="14">
        <f t="shared" si="0"/>
        <v>0</v>
      </c>
      <c r="H19" s="13"/>
      <c r="I19" s="63"/>
      <c r="J19" s="61">
        <v>1</v>
      </c>
      <c r="K19" s="14">
        <f t="shared" si="1"/>
        <v>0</v>
      </c>
      <c r="L19" s="142"/>
      <c r="M19" s="154"/>
      <c r="N19" s="149">
        <f t="shared" si="2"/>
        <v>0</v>
      </c>
      <c r="O19" s="37"/>
      <c r="P19" s="66">
        <f t="shared" si="3"/>
        <v>0</v>
      </c>
      <c r="Q19" s="26"/>
      <c r="R19" s="26"/>
      <c r="S19" s="26"/>
      <c r="T19" s="26"/>
      <c r="X19" s="25"/>
    </row>
    <row r="20" spans="1:24" x14ac:dyDescent="0.2">
      <c r="A20" s="9"/>
      <c r="B20" s="9"/>
      <c r="C20" s="9"/>
      <c r="D20" s="12"/>
      <c r="E20" s="12"/>
      <c r="F20" s="12"/>
      <c r="G20" s="14">
        <f t="shared" si="0"/>
        <v>0</v>
      </c>
      <c r="H20" s="13"/>
      <c r="I20" s="63"/>
      <c r="J20" s="61">
        <v>1</v>
      </c>
      <c r="K20" s="14">
        <f t="shared" si="1"/>
        <v>0</v>
      </c>
      <c r="L20" s="142"/>
      <c r="M20" s="154"/>
      <c r="N20" s="149">
        <f t="shared" si="2"/>
        <v>0</v>
      </c>
      <c r="O20" s="38"/>
      <c r="P20" s="66">
        <f t="shared" si="3"/>
        <v>0</v>
      </c>
      <c r="Q20" s="26"/>
      <c r="R20" s="26"/>
      <c r="S20" s="26"/>
      <c r="T20" s="26"/>
      <c r="X20" s="25"/>
    </row>
    <row r="21" spans="1:24" x14ac:dyDescent="0.2">
      <c r="A21" s="9"/>
      <c r="B21" s="9"/>
      <c r="C21" s="9"/>
      <c r="D21" s="12"/>
      <c r="E21" s="12"/>
      <c r="F21" s="12"/>
      <c r="G21" s="14">
        <f t="shared" si="0"/>
        <v>0</v>
      </c>
      <c r="H21" s="13"/>
      <c r="I21" s="63"/>
      <c r="J21" s="61">
        <v>1</v>
      </c>
      <c r="K21" s="14">
        <f t="shared" si="1"/>
        <v>0</v>
      </c>
      <c r="L21" s="142"/>
      <c r="M21" s="154"/>
      <c r="N21" s="149">
        <f t="shared" si="2"/>
        <v>0</v>
      </c>
      <c r="O21" s="38"/>
      <c r="P21" s="66">
        <f t="shared" si="3"/>
        <v>0</v>
      </c>
      <c r="Q21" s="26"/>
      <c r="R21" s="26"/>
      <c r="S21" s="26"/>
      <c r="T21" s="26"/>
      <c r="X21" s="25"/>
    </row>
    <row r="22" spans="1:24" x14ac:dyDescent="0.2">
      <c r="A22" s="9"/>
      <c r="B22" s="9"/>
      <c r="C22" s="9"/>
      <c r="D22" s="12"/>
      <c r="E22" s="12"/>
      <c r="F22" s="12"/>
      <c r="G22" s="14">
        <f t="shared" si="0"/>
        <v>0</v>
      </c>
      <c r="H22" s="13"/>
      <c r="I22" s="63"/>
      <c r="J22" s="61">
        <v>1</v>
      </c>
      <c r="K22" s="14">
        <f t="shared" si="1"/>
        <v>0</v>
      </c>
      <c r="L22" s="142"/>
      <c r="M22" s="154"/>
      <c r="N22" s="149">
        <f t="shared" si="2"/>
        <v>0</v>
      </c>
      <c r="O22" s="38"/>
      <c r="P22" s="66">
        <f t="shared" si="3"/>
        <v>0</v>
      </c>
      <c r="Q22" s="26"/>
      <c r="R22" s="26"/>
      <c r="S22" s="26"/>
      <c r="T22" s="26"/>
      <c r="X22" s="25"/>
    </row>
    <row r="23" spans="1:24" x14ac:dyDescent="0.2">
      <c r="A23" s="9"/>
      <c r="B23" s="9"/>
      <c r="C23" s="9"/>
      <c r="D23" s="12"/>
      <c r="E23" s="12"/>
      <c r="F23" s="12"/>
      <c r="G23" s="14">
        <f t="shared" si="0"/>
        <v>0</v>
      </c>
      <c r="H23" s="13"/>
      <c r="I23" s="63"/>
      <c r="J23" s="61">
        <v>1</v>
      </c>
      <c r="K23" s="14">
        <f t="shared" si="1"/>
        <v>0</v>
      </c>
      <c r="L23" s="142"/>
      <c r="M23" s="154"/>
      <c r="N23" s="149">
        <f t="shared" si="2"/>
        <v>0</v>
      </c>
      <c r="O23" s="38"/>
      <c r="P23" s="66">
        <f t="shared" si="3"/>
        <v>0</v>
      </c>
      <c r="Q23" s="26"/>
      <c r="R23" s="26"/>
      <c r="S23" s="26"/>
      <c r="T23" s="26"/>
      <c r="X23" s="25"/>
    </row>
    <row r="24" spans="1:24" x14ac:dyDescent="0.2">
      <c r="A24" s="9"/>
      <c r="B24" s="9"/>
      <c r="C24" s="9"/>
      <c r="D24" s="12"/>
      <c r="E24" s="12"/>
      <c r="F24" s="12"/>
      <c r="G24" s="14">
        <f t="shared" si="0"/>
        <v>0</v>
      </c>
      <c r="H24" s="13"/>
      <c r="I24" s="63"/>
      <c r="J24" s="61">
        <v>1</v>
      </c>
      <c r="K24" s="14">
        <f t="shared" si="1"/>
        <v>0</v>
      </c>
      <c r="L24" s="142"/>
      <c r="M24" s="154"/>
      <c r="N24" s="149">
        <f t="shared" si="2"/>
        <v>0</v>
      </c>
      <c r="O24" s="38"/>
      <c r="P24" s="66">
        <f t="shared" si="3"/>
        <v>0</v>
      </c>
      <c r="Q24" s="26"/>
      <c r="R24" s="26"/>
      <c r="S24" s="26"/>
      <c r="T24" s="26"/>
      <c r="X24" s="25"/>
    </row>
    <row r="25" spans="1:24" x14ac:dyDescent="0.2">
      <c r="A25" s="9"/>
      <c r="B25" s="9"/>
      <c r="C25" s="9"/>
      <c r="D25" s="12"/>
      <c r="E25" s="12"/>
      <c r="F25" s="12"/>
      <c r="G25" s="14">
        <f t="shared" si="0"/>
        <v>0</v>
      </c>
      <c r="H25" s="13"/>
      <c r="I25" s="63"/>
      <c r="J25" s="61">
        <v>1</v>
      </c>
      <c r="K25" s="14">
        <f t="shared" si="1"/>
        <v>0</v>
      </c>
      <c r="L25" s="142"/>
      <c r="M25" s="154"/>
      <c r="N25" s="149">
        <f t="shared" si="2"/>
        <v>0</v>
      </c>
      <c r="O25" s="38"/>
      <c r="P25" s="66">
        <f t="shared" si="3"/>
        <v>0</v>
      </c>
      <c r="Q25" s="26"/>
      <c r="R25" s="26"/>
      <c r="S25" s="26"/>
      <c r="T25" s="26"/>
      <c r="X25" s="25"/>
    </row>
    <row r="26" spans="1:24" x14ac:dyDescent="0.2">
      <c r="A26" s="9"/>
      <c r="B26" s="9"/>
      <c r="C26" s="9"/>
      <c r="D26" s="12"/>
      <c r="E26" s="12"/>
      <c r="F26" s="12"/>
      <c r="G26" s="14">
        <f t="shared" si="0"/>
        <v>0</v>
      </c>
      <c r="H26" s="13"/>
      <c r="I26" s="63"/>
      <c r="J26" s="61">
        <v>1</v>
      </c>
      <c r="K26" s="14">
        <f t="shared" si="1"/>
        <v>0</v>
      </c>
      <c r="L26" s="142"/>
      <c r="M26" s="154"/>
      <c r="N26" s="149">
        <f t="shared" si="2"/>
        <v>0</v>
      </c>
      <c r="O26" s="38"/>
      <c r="P26" s="66">
        <f t="shared" si="3"/>
        <v>0</v>
      </c>
      <c r="Q26" s="26"/>
      <c r="R26" s="26"/>
      <c r="S26" s="26"/>
      <c r="T26" s="26"/>
      <c r="X26" s="25"/>
    </row>
    <row r="27" spans="1:24" x14ac:dyDescent="0.2">
      <c r="A27" s="9"/>
      <c r="B27" s="9"/>
      <c r="C27" s="9"/>
      <c r="D27" s="9"/>
      <c r="E27" s="12"/>
      <c r="F27" s="12"/>
      <c r="G27" s="14">
        <f t="shared" si="0"/>
        <v>0</v>
      </c>
      <c r="H27" s="13"/>
      <c r="I27" s="63"/>
      <c r="J27" s="61">
        <v>1</v>
      </c>
      <c r="K27" s="14">
        <f t="shared" si="1"/>
        <v>0</v>
      </c>
      <c r="L27" s="142"/>
      <c r="M27" s="154"/>
      <c r="N27" s="149">
        <f t="shared" si="2"/>
        <v>0</v>
      </c>
      <c r="O27" s="38"/>
      <c r="P27" s="66">
        <f t="shared" si="3"/>
        <v>0</v>
      </c>
      <c r="Q27" s="26"/>
      <c r="R27" s="26"/>
      <c r="S27" s="26"/>
      <c r="T27" s="26"/>
      <c r="X27" s="25"/>
    </row>
    <row r="28" spans="1:24" x14ac:dyDescent="0.2">
      <c r="A28" s="9"/>
      <c r="B28" s="9"/>
      <c r="C28" s="9"/>
      <c r="D28" s="9"/>
      <c r="E28" s="12"/>
      <c r="F28" s="12"/>
      <c r="G28" s="14">
        <f t="shared" si="0"/>
        <v>0</v>
      </c>
      <c r="H28" s="13"/>
      <c r="I28" s="63"/>
      <c r="J28" s="61">
        <v>1</v>
      </c>
      <c r="K28" s="14">
        <f t="shared" si="1"/>
        <v>0</v>
      </c>
      <c r="L28" s="142"/>
      <c r="M28" s="154"/>
      <c r="N28" s="149">
        <f t="shared" si="2"/>
        <v>0</v>
      </c>
      <c r="O28" s="38"/>
      <c r="P28" s="66">
        <f t="shared" si="3"/>
        <v>0</v>
      </c>
      <c r="Q28" s="26"/>
      <c r="R28" s="26"/>
      <c r="S28" s="26"/>
      <c r="T28" s="26"/>
      <c r="X28" s="25"/>
    </row>
    <row r="29" spans="1:24" x14ac:dyDescent="0.2">
      <c r="A29" s="9"/>
      <c r="B29" s="9"/>
      <c r="C29" s="9"/>
      <c r="D29" s="9"/>
      <c r="E29" s="12"/>
      <c r="F29" s="12"/>
      <c r="G29" s="14">
        <f t="shared" si="0"/>
        <v>0</v>
      </c>
      <c r="H29" s="13"/>
      <c r="I29" s="63"/>
      <c r="J29" s="61">
        <v>1</v>
      </c>
      <c r="K29" s="14">
        <f t="shared" si="1"/>
        <v>0</v>
      </c>
      <c r="L29" s="142"/>
      <c r="M29" s="154"/>
      <c r="N29" s="149">
        <f t="shared" si="2"/>
        <v>0</v>
      </c>
      <c r="O29" s="38"/>
      <c r="P29" s="66">
        <f t="shared" si="3"/>
        <v>0</v>
      </c>
      <c r="Q29" s="26"/>
      <c r="R29" s="26"/>
      <c r="S29" s="26"/>
      <c r="T29" s="26"/>
      <c r="X29" s="25"/>
    </row>
    <row r="30" spans="1:24" x14ac:dyDescent="0.2">
      <c r="A30" s="9"/>
      <c r="B30" s="9"/>
      <c r="C30" s="9"/>
      <c r="D30" s="9"/>
      <c r="E30" s="12"/>
      <c r="F30" s="12"/>
      <c r="G30" s="14">
        <f t="shared" si="0"/>
        <v>0</v>
      </c>
      <c r="H30" s="13"/>
      <c r="I30" s="63"/>
      <c r="J30" s="61">
        <v>1</v>
      </c>
      <c r="K30" s="14">
        <f t="shared" si="1"/>
        <v>0</v>
      </c>
      <c r="L30" s="142"/>
      <c r="M30" s="154"/>
      <c r="N30" s="149">
        <f t="shared" si="2"/>
        <v>0</v>
      </c>
      <c r="O30" s="38"/>
      <c r="P30" s="66">
        <f t="shared" si="3"/>
        <v>0</v>
      </c>
      <c r="Q30" s="26"/>
      <c r="R30" s="26"/>
      <c r="S30" s="26"/>
      <c r="T30" s="26"/>
      <c r="X30" s="25"/>
    </row>
    <row r="31" spans="1:24" x14ac:dyDescent="0.2">
      <c r="A31" s="9"/>
      <c r="B31" s="9"/>
      <c r="C31" s="9"/>
      <c r="D31" s="9"/>
      <c r="E31" s="12"/>
      <c r="F31" s="12"/>
      <c r="G31" s="14">
        <f t="shared" si="0"/>
        <v>0</v>
      </c>
      <c r="H31" s="13"/>
      <c r="I31" s="63"/>
      <c r="J31" s="61">
        <v>1</v>
      </c>
      <c r="K31" s="14">
        <f t="shared" si="1"/>
        <v>0</v>
      </c>
      <c r="L31" s="142"/>
      <c r="M31" s="154"/>
      <c r="N31" s="149">
        <f t="shared" si="2"/>
        <v>0</v>
      </c>
      <c r="O31" s="38"/>
      <c r="P31" s="66">
        <f t="shared" si="3"/>
        <v>0</v>
      </c>
      <c r="Q31" s="26"/>
      <c r="R31" s="26"/>
      <c r="S31" s="26"/>
      <c r="T31" s="26"/>
      <c r="X31" s="25"/>
    </row>
    <row r="32" spans="1:24" x14ac:dyDescent="0.2">
      <c r="A32" s="9"/>
      <c r="B32" s="9"/>
      <c r="C32" s="9"/>
      <c r="D32" s="9"/>
      <c r="E32" s="12"/>
      <c r="F32" s="12"/>
      <c r="G32" s="14">
        <f t="shared" si="0"/>
        <v>0</v>
      </c>
      <c r="H32" s="13"/>
      <c r="I32" s="63"/>
      <c r="J32" s="61">
        <v>1</v>
      </c>
      <c r="K32" s="14">
        <f t="shared" si="1"/>
        <v>0</v>
      </c>
      <c r="L32" s="142"/>
      <c r="M32" s="154"/>
      <c r="N32" s="149">
        <f t="shared" si="2"/>
        <v>0</v>
      </c>
      <c r="O32" s="38"/>
      <c r="P32" s="66">
        <f t="shared" si="3"/>
        <v>0</v>
      </c>
      <c r="Q32" s="26"/>
      <c r="R32" s="26"/>
      <c r="S32" s="26"/>
      <c r="T32" s="26"/>
      <c r="X32" s="25"/>
    </row>
    <row r="33" spans="1:24" x14ac:dyDescent="0.2">
      <c r="A33" s="9"/>
      <c r="B33" s="9"/>
      <c r="C33" s="9"/>
      <c r="D33" s="9"/>
      <c r="E33" s="12"/>
      <c r="F33" s="12"/>
      <c r="G33" s="14">
        <f t="shared" si="0"/>
        <v>0</v>
      </c>
      <c r="H33" s="13"/>
      <c r="I33" s="63"/>
      <c r="J33" s="61">
        <v>1</v>
      </c>
      <c r="K33" s="14">
        <f t="shared" si="1"/>
        <v>0</v>
      </c>
      <c r="L33" s="142"/>
      <c r="M33" s="154"/>
      <c r="N33" s="149">
        <f t="shared" si="2"/>
        <v>0</v>
      </c>
      <c r="O33" s="38"/>
      <c r="P33" s="66">
        <f t="shared" si="3"/>
        <v>0</v>
      </c>
      <c r="Q33" s="26"/>
      <c r="R33" s="26"/>
      <c r="S33" s="26"/>
      <c r="T33" s="26"/>
      <c r="X33" s="25"/>
    </row>
    <row r="34" spans="1:24" x14ac:dyDescent="0.2">
      <c r="A34" s="9"/>
      <c r="B34" s="9"/>
      <c r="C34" s="9"/>
      <c r="D34" s="9"/>
      <c r="E34" s="12"/>
      <c r="F34" s="12"/>
      <c r="G34" s="14">
        <f t="shared" si="0"/>
        <v>0</v>
      </c>
      <c r="H34" s="13"/>
      <c r="I34" s="63"/>
      <c r="J34" s="61">
        <v>1</v>
      </c>
      <c r="K34" s="14">
        <f t="shared" si="1"/>
        <v>0</v>
      </c>
      <c r="L34" s="142"/>
      <c r="M34" s="154"/>
      <c r="N34" s="149">
        <f t="shared" si="2"/>
        <v>0</v>
      </c>
      <c r="O34" s="38"/>
      <c r="P34" s="66">
        <f t="shared" si="3"/>
        <v>0</v>
      </c>
      <c r="Q34" s="26"/>
      <c r="R34" s="26"/>
      <c r="S34" s="26"/>
      <c r="T34" s="26"/>
      <c r="X34" s="25"/>
    </row>
    <row r="35" spans="1:24" x14ac:dyDescent="0.2">
      <c r="A35" s="9"/>
      <c r="B35" s="9"/>
      <c r="C35" s="9"/>
      <c r="D35" s="9"/>
      <c r="E35" s="12"/>
      <c r="F35" s="12"/>
      <c r="G35" s="14">
        <f t="shared" si="0"/>
        <v>0</v>
      </c>
      <c r="H35" s="13"/>
      <c r="I35" s="63"/>
      <c r="J35" s="61">
        <v>1</v>
      </c>
      <c r="K35" s="14">
        <f t="shared" si="1"/>
        <v>0</v>
      </c>
      <c r="L35" s="142"/>
      <c r="M35" s="154"/>
      <c r="N35" s="149">
        <f t="shared" si="2"/>
        <v>0</v>
      </c>
      <c r="O35" s="38"/>
      <c r="P35" s="66">
        <f t="shared" si="3"/>
        <v>0</v>
      </c>
      <c r="Q35" s="26"/>
      <c r="R35" s="26"/>
      <c r="S35" s="26"/>
      <c r="T35" s="26"/>
      <c r="X35" s="25"/>
    </row>
    <row r="36" spans="1:24" x14ac:dyDescent="0.2">
      <c r="A36" s="9"/>
      <c r="B36" s="9"/>
      <c r="C36" s="9"/>
      <c r="D36" s="9"/>
      <c r="E36" s="12"/>
      <c r="F36" s="12"/>
      <c r="G36" s="14">
        <f t="shared" si="0"/>
        <v>0</v>
      </c>
      <c r="H36" s="13"/>
      <c r="I36" s="63"/>
      <c r="J36" s="61">
        <v>1</v>
      </c>
      <c r="K36" s="14">
        <f t="shared" si="1"/>
        <v>0</v>
      </c>
      <c r="L36" s="142"/>
      <c r="M36" s="154"/>
      <c r="N36" s="149">
        <f t="shared" si="2"/>
        <v>0</v>
      </c>
      <c r="O36" s="38"/>
      <c r="P36" s="66">
        <f t="shared" si="3"/>
        <v>0</v>
      </c>
      <c r="Q36" s="26"/>
      <c r="R36" s="26"/>
      <c r="S36" s="26"/>
      <c r="T36" s="26"/>
      <c r="X36" s="25"/>
    </row>
    <row r="37" spans="1:24" x14ac:dyDescent="0.2">
      <c r="A37" s="9"/>
      <c r="B37" s="9"/>
      <c r="C37" s="9"/>
      <c r="D37" s="9"/>
      <c r="E37" s="12"/>
      <c r="F37" s="12"/>
      <c r="G37" s="14">
        <f t="shared" si="0"/>
        <v>0</v>
      </c>
      <c r="H37" s="13"/>
      <c r="I37" s="63"/>
      <c r="J37" s="61">
        <v>1</v>
      </c>
      <c r="K37" s="14">
        <f t="shared" si="1"/>
        <v>0</v>
      </c>
      <c r="L37" s="142"/>
      <c r="M37" s="154"/>
      <c r="N37" s="149">
        <f t="shared" si="2"/>
        <v>0</v>
      </c>
      <c r="O37" s="38"/>
      <c r="P37" s="66">
        <f t="shared" si="3"/>
        <v>0</v>
      </c>
      <c r="Q37" s="26"/>
      <c r="R37" s="26"/>
      <c r="S37" s="26"/>
      <c r="T37" s="26"/>
      <c r="X37" s="25"/>
    </row>
    <row r="38" spans="1:24" x14ac:dyDescent="0.2">
      <c r="A38" s="9"/>
      <c r="B38" s="9"/>
      <c r="C38" s="9"/>
      <c r="D38" s="9"/>
      <c r="E38" s="12"/>
      <c r="F38" s="12"/>
      <c r="G38" s="14">
        <f t="shared" si="0"/>
        <v>0</v>
      </c>
      <c r="H38" s="13"/>
      <c r="I38" s="63"/>
      <c r="J38" s="61">
        <v>1</v>
      </c>
      <c r="K38" s="14">
        <f t="shared" si="1"/>
        <v>0</v>
      </c>
      <c r="L38" s="142"/>
      <c r="M38" s="154"/>
      <c r="N38" s="149">
        <f t="shared" si="2"/>
        <v>0</v>
      </c>
      <c r="O38" s="38"/>
      <c r="P38" s="66">
        <f t="shared" si="3"/>
        <v>0</v>
      </c>
      <c r="Q38" s="26"/>
      <c r="R38" s="26"/>
      <c r="S38" s="26"/>
      <c r="T38" s="26"/>
      <c r="X38" s="25"/>
    </row>
    <row r="39" spans="1:24" x14ac:dyDescent="0.2">
      <c r="A39" s="9"/>
      <c r="B39" s="9"/>
      <c r="C39" s="9"/>
      <c r="D39" s="9"/>
      <c r="E39" s="12"/>
      <c r="F39" s="12"/>
      <c r="G39" s="14">
        <f t="shared" si="0"/>
        <v>0</v>
      </c>
      <c r="H39" s="13"/>
      <c r="I39" s="63"/>
      <c r="J39" s="61">
        <v>1</v>
      </c>
      <c r="K39" s="14">
        <f t="shared" si="1"/>
        <v>0</v>
      </c>
      <c r="L39" s="142"/>
      <c r="M39" s="154"/>
      <c r="N39" s="149">
        <f t="shared" si="2"/>
        <v>0</v>
      </c>
      <c r="O39" s="38"/>
      <c r="P39" s="66">
        <f t="shared" si="3"/>
        <v>0</v>
      </c>
      <c r="Q39" s="26"/>
      <c r="R39" s="26"/>
      <c r="S39" s="26"/>
      <c r="T39" s="26"/>
      <c r="X39" s="25"/>
    </row>
    <row r="40" spans="1:24" x14ac:dyDescent="0.2">
      <c r="A40" s="16" t="s">
        <v>134</v>
      </c>
      <c r="O40" s="26"/>
      <c r="Q40" s="26"/>
      <c r="R40" s="26"/>
      <c r="S40" s="26"/>
      <c r="T40" s="26"/>
      <c r="X40" s="25"/>
    </row>
    <row r="41" spans="1:24" x14ac:dyDescent="0.2">
      <c r="A41" s="16"/>
      <c r="O41" s="26"/>
      <c r="Q41" s="26"/>
      <c r="R41" s="26"/>
      <c r="S41" s="26"/>
      <c r="T41" s="26"/>
      <c r="X41" s="25"/>
    </row>
    <row r="42" spans="1:24" x14ac:dyDescent="0.2">
      <c r="A42" s="16"/>
      <c r="K42" s="174" t="s">
        <v>130</v>
      </c>
      <c r="O42" s="26"/>
      <c r="Q42" s="26"/>
      <c r="R42" s="26"/>
      <c r="S42" s="26"/>
      <c r="T42" s="26"/>
      <c r="X42" s="25"/>
    </row>
    <row r="43" spans="1:24" x14ac:dyDescent="0.2">
      <c r="K43" s="175"/>
      <c r="L43" s="157"/>
      <c r="O43" s="26"/>
      <c r="Q43" s="26"/>
      <c r="R43" s="26"/>
      <c r="S43" s="26"/>
      <c r="T43" s="26"/>
      <c r="X43" s="25"/>
    </row>
    <row r="44" spans="1:24" ht="33.75" customHeight="1" x14ac:dyDescent="0.2">
      <c r="K44" s="28" t="s">
        <v>135</v>
      </c>
      <c r="M44" s="144" t="s">
        <v>114</v>
      </c>
      <c r="N44" s="144" t="s">
        <v>118</v>
      </c>
      <c r="O44" s="26"/>
      <c r="Q44" s="26"/>
      <c r="R44" s="26"/>
      <c r="S44" s="26"/>
      <c r="T44" s="26"/>
      <c r="X44" s="25"/>
    </row>
    <row r="45" spans="1:24" ht="15.75" x14ac:dyDescent="0.25">
      <c r="A45" s="29" t="s">
        <v>20</v>
      </c>
      <c r="B45" s="29"/>
      <c r="C45" s="30"/>
      <c r="D45" s="30"/>
      <c r="E45" s="30"/>
      <c r="F45" s="30"/>
      <c r="G45" s="30"/>
      <c r="H45" s="30"/>
      <c r="I45" s="30"/>
      <c r="J45" s="30"/>
      <c r="K45" s="51">
        <f>SUM(K49:K63)</f>
        <v>0</v>
      </c>
      <c r="M45" s="145">
        <f>N45/8760/(K45+1E-50)</f>
        <v>0</v>
      </c>
      <c r="N45" s="146">
        <f>SUM(N49:N63)</f>
        <v>0</v>
      </c>
      <c r="O45" s="22"/>
      <c r="P45" s="22"/>
      <c r="Q45" s="26"/>
      <c r="R45" s="26"/>
      <c r="S45" s="26"/>
      <c r="T45" s="26"/>
      <c r="X45" s="25"/>
    </row>
    <row r="46" spans="1:24" x14ac:dyDescent="0.2">
      <c r="A46" s="176" t="s">
        <v>15</v>
      </c>
      <c r="B46" s="177"/>
      <c r="C46" s="31" t="s">
        <v>0</v>
      </c>
      <c r="D46" s="17" t="s">
        <v>1</v>
      </c>
      <c r="E46" s="17" t="s">
        <v>1</v>
      </c>
      <c r="F46" s="17" t="s">
        <v>2</v>
      </c>
      <c r="G46" s="17" t="s">
        <v>3</v>
      </c>
      <c r="H46" s="160" t="s">
        <v>4</v>
      </c>
      <c r="I46" s="161"/>
      <c r="J46" s="32"/>
      <c r="K46" s="17" t="s">
        <v>113</v>
      </c>
      <c r="M46" s="147" t="s">
        <v>112</v>
      </c>
      <c r="N46" s="147" t="s">
        <v>112</v>
      </c>
      <c r="O46" s="22"/>
      <c r="P46" s="22"/>
      <c r="Q46" s="26"/>
      <c r="R46" s="26"/>
      <c r="S46" s="26"/>
      <c r="T46" s="26"/>
      <c r="X46" s="25"/>
    </row>
    <row r="47" spans="1:24" ht="12.75" customHeight="1" x14ac:dyDescent="0.3">
      <c r="A47" s="178" t="s">
        <v>82</v>
      </c>
      <c r="B47" s="179"/>
      <c r="C47" s="33"/>
      <c r="D47" s="18" t="s">
        <v>76</v>
      </c>
      <c r="E47" s="18" t="s">
        <v>6</v>
      </c>
      <c r="F47" s="18" t="s">
        <v>7</v>
      </c>
      <c r="G47" s="18" t="s">
        <v>8</v>
      </c>
      <c r="H47" s="67" t="s">
        <v>124</v>
      </c>
      <c r="I47" s="68" t="s">
        <v>125</v>
      </c>
      <c r="J47" s="32"/>
      <c r="K47" s="18" t="s">
        <v>9</v>
      </c>
      <c r="M47" s="147" t="s">
        <v>115</v>
      </c>
      <c r="N47" s="147" t="s">
        <v>117</v>
      </c>
      <c r="O47" s="22"/>
      <c r="P47" s="22"/>
      <c r="Q47" s="26"/>
      <c r="R47" s="26"/>
      <c r="S47" s="26"/>
      <c r="T47" s="26"/>
      <c r="X47" s="25"/>
    </row>
    <row r="48" spans="1:24" x14ac:dyDescent="0.2">
      <c r="A48" s="34" t="s">
        <v>16</v>
      </c>
      <c r="B48" s="34" t="s">
        <v>17</v>
      </c>
      <c r="C48" s="33"/>
      <c r="D48" s="18" t="s">
        <v>10</v>
      </c>
      <c r="E48" s="18" t="s">
        <v>10</v>
      </c>
      <c r="F48" s="18" t="s">
        <v>11</v>
      </c>
      <c r="G48" s="18" t="s">
        <v>12</v>
      </c>
      <c r="H48" s="35" t="s">
        <v>13</v>
      </c>
      <c r="I48" s="62" t="s">
        <v>14</v>
      </c>
      <c r="J48" s="17"/>
      <c r="K48" s="18" t="s">
        <v>12</v>
      </c>
      <c r="M48" s="147" t="s">
        <v>116</v>
      </c>
      <c r="N48" s="147" t="s">
        <v>40</v>
      </c>
      <c r="O48" s="22"/>
      <c r="P48" s="22"/>
      <c r="Q48" s="26"/>
      <c r="R48" s="26"/>
      <c r="S48" s="26"/>
      <c r="T48" s="26"/>
      <c r="X48" s="25"/>
    </row>
    <row r="49" spans="1:24" x14ac:dyDescent="0.2">
      <c r="A49" s="7"/>
      <c r="B49" s="7"/>
      <c r="C49" s="7"/>
      <c r="D49" s="7"/>
      <c r="E49" s="8"/>
      <c r="F49" s="8"/>
      <c r="G49" s="58">
        <f>F49*E49</f>
        <v>0</v>
      </c>
      <c r="H49" s="7"/>
      <c r="I49" s="7"/>
      <c r="J49" s="55">
        <v>1</v>
      </c>
      <c r="K49" s="58">
        <f>G49*H49/24*I49/7*J49</f>
        <v>0</v>
      </c>
      <c r="M49" s="148"/>
      <c r="N49" s="149">
        <f>M49*K49*8760</f>
        <v>0</v>
      </c>
      <c r="O49" s="38"/>
      <c r="P49" s="38"/>
      <c r="Q49" s="26"/>
      <c r="R49" s="26"/>
      <c r="S49" s="26"/>
      <c r="T49" s="26"/>
      <c r="X49" s="25"/>
    </row>
    <row r="50" spans="1:24" x14ac:dyDescent="0.2">
      <c r="A50" s="7"/>
      <c r="B50" s="7"/>
      <c r="C50" s="7"/>
      <c r="D50" s="7"/>
      <c r="E50" s="8"/>
      <c r="F50" s="8"/>
      <c r="G50" s="58">
        <f>F50*E50</f>
        <v>0</v>
      </c>
      <c r="H50" s="7"/>
      <c r="I50" s="7"/>
      <c r="J50" s="55">
        <v>1</v>
      </c>
      <c r="K50" s="58">
        <f>G50*H50/24*I50/7*J50</f>
        <v>0</v>
      </c>
      <c r="M50" s="148"/>
      <c r="N50" s="149">
        <f t="shared" ref="N50:N63" si="4">M50*K50*8760</f>
        <v>0</v>
      </c>
      <c r="O50" s="38"/>
      <c r="P50" s="38"/>
      <c r="Q50" s="26"/>
      <c r="R50" s="26"/>
      <c r="S50" s="26"/>
      <c r="T50" s="26"/>
      <c r="X50" s="25"/>
    </row>
    <row r="51" spans="1:24" x14ac:dyDescent="0.2">
      <c r="A51" s="7"/>
      <c r="B51" s="7"/>
      <c r="C51" s="7"/>
      <c r="D51" s="7"/>
      <c r="E51" s="8"/>
      <c r="F51" s="8"/>
      <c r="G51" s="58">
        <f>F51*E51</f>
        <v>0</v>
      </c>
      <c r="H51" s="7"/>
      <c r="I51" s="7"/>
      <c r="J51" s="55">
        <v>1</v>
      </c>
      <c r="K51" s="58">
        <f>G51*H51/24*I51/7*J51</f>
        <v>0</v>
      </c>
      <c r="M51" s="148"/>
      <c r="N51" s="149">
        <f t="shared" si="4"/>
        <v>0</v>
      </c>
      <c r="O51" s="38"/>
      <c r="P51" s="38"/>
      <c r="Q51" s="26"/>
      <c r="R51" s="26"/>
      <c r="S51" s="26"/>
      <c r="T51" s="26"/>
      <c r="X51" s="25"/>
    </row>
    <row r="52" spans="1:24" x14ac:dyDescent="0.2">
      <c r="A52" s="7"/>
      <c r="B52" s="7"/>
      <c r="C52" s="7"/>
      <c r="D52" s="7"/>
      <c r="E52" s="8"/>
      <c r="F52" s="8"/>
      <c r="G52" s="58">
        <f>F52*E52</f>
        <v>0</v>
      </c>
      <c r="H52" s="7"/>
      <c r="I52" s="7"/>
      <c r="J52" s="55">
        <v>1</v>
      </c>
      <c r="K52" s="58">
        <f>G52*H52/24*I52/7*J52</f>
        <v>0</v>
      </c>
      <c r="M52" s="148"/>
      <c r="N52" s="149">
        <f t="shared" si="4"/>
        <v>0</v>
      </c>
      <c r="O52" s="38"/>
      <c r="P52" s="38"/>
      <c r="Q52" s="26"/>
      <c r="R52" s="26"/>
      <c r="S52" s="26"/>
      <c r="T52" s="26"/>
      <c r="X52" s="25"/>
    </row>
    <row r="53" spans="1:24" x14ac:dyDescent="0.2">
      <c r="A53" s="7"/>
      <c r="B53" s="7"/>
      <c r="C53" s="7"/>
      <c r="D53" s="7"/>
      <c r="E53" s="8"/>
      <c r="F53" s="8"/>
      <c r="G53" s="58">
        <f>F53*E53</f>
        <v>0</v>
      </c>
      <c r="H53" s="7"/>
      <c r="I53" s="7"/>
      <c r="J53" s="55">
        <v>1</v>
      </c>
      <c r="K53" s="58">
        <f>G53*H53/24*I53/7*J53</f>
        <v>0</v>
      </c>
      <c r="M53" s="148"/>
      <c r="N53" s="149">
        <f t="shared" si="4"/>
        <v>0</v>
      </c>
      <c r="O53" s="38"/>
      <c r="P53" s="38"/>
      <c r="Q53" s="26"/>
      <c r="R53" s="26"/>
      <c r="S53" s="26"/>
      <c r="T53" s="26"/>
      <c r="X53" s="25"/>
    </row>
    <row r="54" spans="1:24" x14ac:dyDescent="0.2">
      <c r="A54" s="7"/>
      <c r="B54" s="7"/>
      <c r="C54" s="7"/>
      <c r="D54" s="7"/>
      <c r="E54" s="8"/>
      <c r="F54" s="8"/>
      <c r="G54" s="58">
        <f t="shared" ref="G54:G63" si="5">F54*E54</f>
        <v>0</v>
      </c>
      <c r="H54" s="7"/>
      <c r="I54" s="7"/>
      <c r="J54" s="55">
        <v>1</v>
      </c>
      <c r="K54" s="58">
        <f t="shared" ref="K54:K63" si="6">G54*H54/24*I54/7*J54</f>
        <v>0</v>
      </c>
      <c r="M54" s="148"/>
      <c r="N54" s="149">
        <f t="shared" si="4"/>
        <v>0</v>
      </c>
      <c r="O54" s="38"/>
      <c r="P54" s="38"/>
      <c r="Q54" s="26"/>
      <c r="R54" s="26"/>
      <c r="S54" s="26"/>
      <c r="T54" s="26"/>
      <c r="X54" s="25"/>
    </row>
    <row r="55" spans="1:24" x14ac:dyDescent="0.2">
      <c r="A55" s="7"/>
      <c r="B55" s="7"/>
      <c r="C55" s="7"/>
      <c r="D55" s="7"/>
      <c r="E55" s="8"/>
      <c r="F55" s="8"/>
      <c r="G55" s="58">
        <f t="shared" si="5"/>
        <v>0</v>
      </c>
      <c r="H55" s="7"/>
      <c r="I55" s="7"/>
      <c r="J55" s="55">
        <v>1</v>
      </c>
      <c r="K55" s="58">
        <f t="shared" si="6"/>
        <v>0</v>
      </c>
      <c r="M55" s="148"/>
      <c r="N55" s="149">
        <f t="shared" si="4"/>
        <v>0</v>
      </c>
      <c r="O55" s="38"/>
      <c r="P55" s="38"/>
      <c r="Q55" s="26"/>
      <c r="R55" s="26"/>
      <c r="S55" s="26"/>
      <c r="T55" s="26"/>
      <c r="X55" s="25"/>
    </row>
    <row r="56" spans="1:24" x14ac:dyDescent="0.2">
      <c r="A56" s="7"/>
      <c r="B56" s="7"/>
      <c r="C56" s="7"/>
      <c r="D56" s="7"/>
      <c r="E56" s="8"/>
      <c r="F56" s="8"/>
      <c r="G56" s="58">
        <f t="shared" si="5"/>
        <v>0</v>
      </c>
      <c r="H56" s="7"/>
      <c r="I56" s="7"/>
      <c r="J56" s="55">
        <v>1</v>
      </c>
      <c r="K56" s="58">
        <f t="shared" si="6"/>
        <v>0</v>
      </c>
      <c r="M56" s="148"/>
      <c r="N56" s="149">
        <f t="shared" si="4"/>
        <v>0</v>
      </c>
      <c r="O56" s="38"/>
      <c r="P56" s="38"/>
      <c r="Q56" s="26"/>
      <c r="R56" s="26"/>
      <c r="S56" s="26"/>
      <c r="T56" s="26"/>
      <c r="X56" s="25"/>
    </row>
    <row r="57" spans="1:24" x14ac:dyDescent="0.2">
      <c r="A57" s="7"/>
      <c r="B57" s="7"/>
      <c r="C57" s="7"/>
      <c r="D57" s="7"/>
      <c r="E57" s="8"/>
      <c r="F57" s="8"/>
      <c r="G57" s="58">
        <f t="shared" si="5"/>
        <v>0</v>
      </c>
      <c r="H57" s="7"/>
      <c r="I57" s="7"/>
      <c r="J57" s="55">
        <v>1</v>
      </c>
      <c r="K57" s="58">
        <f t="shared" si="6"/>
        <v>0</v>
      </c>
      <c r="M57" s="148"/>
      <c r="N57" s="149">
        <f t="shared" si="4"/>
        <v>0</v>
      </c>
      <c r="O57" s="38"/>
      <c r="P57" s="38"/>
      <c r="Q57" s="26"/>
      <c r="R57" s="26"/>
      <c r="S57" s="26"/>
      <c r="T57" s="26"/>
      <c r="X57" s="25"/>
    </row>
    <row r="58" spans="1:24" x14ac:dyDescent="0.2">
      <c r="A58" s="7"/>
      <c r="B58" s="7"/>
      <c r="C58" s="7"/>
      <c r="D58" s="7"/>
      <c r="E58" s="8"/>
      <c r="F58" s="8"/>
      <c r="G58" s="58">
        <f t="shared" si="5"/>
        <v>0</v>
      </c>
      <c r="H58" s="7"/>
      <c r="I58" s="7"/>
      <c r="J58" s="55">
        <v>1</v>
      </c>
      <c r="K58" s="58">
        <f t="shared" si="6"/>
        <v>0</v>
      </c>
      <c r="M58" s="148"/>
      <c r="N58" s="149">
        <f t="shared" si="4"/>
        <v>0</v>
      </c>
      <c r="O58" s="37"/>
      <c r="P58" s="37"/>
      <c r="X58" s="25"/>
    </row>
    <row r="59" spans="1:24" x14ac:dyDescent="0.2">
      <c r="A59" s="7"/>
      <c r="B59" s="7"/>
      <c r="C59" s="7"/>
      <c r="D59" s="7"/>
      <c r="E59" s="8"/>
      <c r="F59" s="8"/>
      <c r="G59" s="58">
        <f t="shared" si="5"/>
        <v>0</v>
      </c>
      <c r="H59" s="7"/>
      <c r="I59" s="7"/>
      <c r="J59" s="55">
        <v>1</v>
      </c>
      <c r="K59" s="58">
        <f t="shared" si="6"/>
        <v>0</v>
      </c>
      <c r="M59" s="148"/>
      <c r="N59" s="149">
        <f t="shared" si="4"/>
        <v>0</v>
      </c>
      <c r="O59" s="37"/>
      <c r="P59" s="37"/>
      <c r="X59" s="25"/>
    </row>
    <row r="60" spans="1:24" x14ac:dyDescent="0.2">
      <c r="A60" s="7"/>
      <c r="B60" s="7"/>
      <c r="C60" s="7"/>
      <c r="D60" s="7"/>
      <c r="E60" s="8"/>
      <c r="F60" s="8"/>
      <c r="G60" s="58">
        <f t="shared" si="5"/>
        <v>0</v>
      </c>
      <c r="H60" s="7"/>
      <c r="I60" s="7"/>
      <c r="J60" s="55">
        <v>1</v>
      </c>
      <c r="K60" s="58">
        <f t="shared" si="6"/>
        <v>0</v>
      </c>
      <c r="M60" s="148"/>
      <c r="N60" s="149">
        <f t="shared" si="4"/>
        <v>0</v>
      </c>
      <c r="O60" s="37"/>
      <c r="P60" s="37"/>
      <c r="X60" s="25"/>
    </row>
    <row r="61" spans="1:24" x14ac:dyDescent="0.2">
      <c r="A61" s="7"/>
      <c r="B61" s="7"/>
      <c r="C61" s="7"/>
      <c r="D61" s="7"/>
      <c r="E61" s="8"/>
      <c r="F61" s="8"/>
      <c r="G61" s="58">
        <f t="shared" si="5"/>
        <v>0</v>
      </c>
      <c r="H61" s="7"/>
      <c r="I61" s="7"/>
      <c r="J61" s="55">
        <v>1</v>
      </c>
      <c r="K61" s="58">
        <f t="shared" si="6"/>
        <v>0</v>
      </c>
      <c r="M61" s="148"/>
      <c r="N61" s="149">
        <f t="shared" si="4"/>
        <v>0</v>
      </c>
      <c r="O61" s="37"/>
      <c r="P61" s="37"/>
      <c r="X61" s="25"/>
    </row>
    <row r="62" spans="1:24" x14ac:dyDescent="0.2">
      <c r="A62" s="7"/>
      <c r="B62" s="7"/>
      <c r="C62" s="7"/>
      <c r="D62" s="7"/>
      <c r="E62" s="8"/>
      <c r="F62" s="8"/>
      <c r="G62" s="58">
        <f t="shared" si="5"/>
        <v>0</v>
      </c>
      <c r="H62" s="7"/>
      <c r="I62" s="7"/>
      <c r="J62" s="55">
        <v>1</v>
      </c>
      <c r="K62" s="58">
        <f t="shared" si="6"/>
        <v>0</v>
      </c>
      <c r="M62" s="148"/>
      <c r="N62" s="149">
        <f t="shared" si="4"/>
        <v>0</v>
      </c>
      <c r="O62" s="39"/>
      <c r="P62" s="39"/>
      <c r="X62" s="25"/>
    </row>
    <row r="63" spans="1:24" x14ac:dyDescent="0.2">
      <c r="A63" s="7"/>
      <c r="B63" s="7"/>
      <c r="C63" s="7"/>
      <c r="D63" s="7"/>
      <c r="E63" s="8"/>
      <c r="F63" s="8"/>
      <c r="G63" s="58">
        <f t="shared" si="5"/>
        <v>0</v>
      </c>
      <c r="H63" s="7"/>
      <c r="I63" s="7"/>
      <c r="J63" s="55">
        <v>1</v>
      </c>
      <c r="K63" s="58">
        <f t="shared" si="6"/>
        <v>0</v>
      </c>
      <c r="M63" s="148"/>
      <c r="N63" s="149">
        <f t="shared" si="4"/>
        <v>0</v>
      </c>
      <c r="O63" s="2"/>
      <c r="P63" s="64"/>
      <c r="X63" s="25"/>
    </row>
    <row r="64" spans="1:24" x14ac:dyDescent="0.2">
      <c r="A64" s="54" t="str">
        <f>A$40</f>
        <v>© Ympäristöministeriö, LTO-laskin 2018 (versio maaliskuu 2017)</v>
      </c>
      <c r="B64" s="42"/>
      <c r="I64" s="42"/>
      <c r="J64" s="42"/>
      <c r="K64" s="43"/>
      <c r="N64" s="95"/>
      <c r="O64" s="2"/>
      <c r="P64" s="64"/>
      <c r="X64" s="25"/>
    </row>
    <row r="65" spans="1:24" x14ac:dyDescent="0.2">
      <c r="A65" s="42"/>
      <c r="B65" s="42"/>
      <c r="I65" s="42"/>
      <c r="J65" s="42"/>
      <c r="K65" s="43"/>
      <c r="N65" s="95"/>
      <c r="O65" s="2"/>
      <c r="P65" s="64"/>
      <c r="X65" s="25"/>
    </row>
    <row r="66" spans="1:24" x14ac:dyDescent="0.2">
      <c r="A66" s="42"/>
      <c r="B66" s="42"/>
      <c r="I66" s="42"/>
      <c r="J66" s="42"/>
      <c r="L66" s="174" t="s">
        <v>130</v>
      </c>
      <c r="N66" s="95"/>
      <c r="O66" s="2"/>
      <c r="P66" s="64"/>
      <c r="X66" s="25"/>
    </row>
    <row r="67" spans="1:24" ht="13.5" customHeight="1" x14ac:dyDescent="0.2">
      <c r="A67" s="42"/>
      <c r="B67" s="42"/>
      <c r="I67" s="42"/>
      <c r="J67" s="42"/>
      <c r="L67" s="175"/>
      <c r="M67" s="150"/>
      <c r="N67" s="95"/>
      <c r="O67" s="2"/>
      <c r="P67" s="64"/>
      <c r="X67" s="25"/>
    </row>
    <row r="68" spans="1:24" ht="42.75" customHeight="1" x14ac:dyDescent="0.2">
      <c r="K68" s="28" t="s">
        <v>135</v>
      </c>
      <c r="L68" s="139" t="s">
        <v>111</v>
      </c>
      <c r="M68" s="151" t="s">
        <v>114</v>
      </c>
      <c r="N68" s="144" t="s">
        <v>118</v>
      </c>
    </row>
    <row r="69" spans="1:24" ht="15.75" x14ac:dyDescent="0.25">
      <c r="A69" s="29" t="s">
        <v>21</v>
      </c>
      <c r="B69" s="29"/>
      <c r="C69" s="30"/>
      <c r="D69" s="30"/>
      <c r="E69" s="30"/>
      <c r="F69" s="30"/>
      <c r="G69" s="30"/>
      <c r="H69" s="30"/>
      <c r="I69" s="30"/>
      <c r="J69" s="30"/>
      <c r="K69" s="51">
        <f>SUM(K73:K97)</f>
        <v>0</v>
      </c>
      <c r="L69" s="140">
        <f>P71/(K69+1E-50)</f>
        <v>0</v>
      </c>
      <c r="M69" s="152">
        <f>N69/8760/(K69+1E-50)</f>
        <v>0</v>
      </c>
      <c r="N69" s="146">
        <f>SUM(N73:N97)</f>
        <v>0</v>
      </c>
      <c r="O69" s="2"/>
    </row>
    <row r="70" spans="1:24" x14ac:dyDescent="0.2">
      <c r="A70" s="176" t="s">
        <v>15</v>
      </c>
      <c r="B70" s="177"/>
      <c r="C70" s="31" t="s">
        <v>0</v>
      </c>
      <c r="D70" s="17" t="s">
        <v>1</v>
      </c>
      <c r="E70" s="17" t="s">
        <v>1</v>
      </c>
      <c r="F70" s="17" t="s">
        <v>2</v>
      </c>
      <c r="G70" s="17" t="s">
        <v>3</v>
      </c>
      <c r="H70" s="160" t="s">
        <v>4</v>
      </c>
      <c r="I70" s="161"/>
      <c r="J70" s="32"/>
      <c r="K70" s="17" t="s">
        <v>113</v>
      </c>
      <c r="L70" s="62" t="s">
        <v>112</v>
      </c>
      <c r="M70" s="153" t="s">
        <v>112</v>
      </c>
      <c r="N70" s="147" t="s">
        <v>112</v>
      </c>
      <c r="O70" s="2"/>
      <c r="P70" s="22" t="s">
        <v>5</v>
      </c>
    </row>
    <row r="71" spans="1:24" ht="12.75" customHeight="1" x14ac:dyDescent="0.3">
      <c r="A71" s="178" t="s">
        <v>81</v>
      </c>
      <c r="B71" s="179"/>
      <c r="C71" s="33"/>
      <c r="D71" s="18" t="s">
        <v>76</v>
      </c>
      <c r="E71" s="18" t="s">
        <v>6</v>
      </c>
      <c r="F71" s="18" t="s">
        <v>7</v>
      </c>
      <c r="G71" s="18" t="s">
        <v>8</v>
      </c>
      <c r="H71" s="67" t="s">
        <v>124</v>
      </c>
      <c r="I71" s="68" t="s">
        <v>125</v>
      </c>
      <c r="J71" s="32"/>
      <c r="K71" s="18" t="s">
        <v>9</v>
      </c>
      <c r="L71" s="141" t="s">
        <v>122</v>
      </c>
      <c r="M71" s="153" t="s">
        <v>115</v>
      </c>
      <c r="N71" s="147" t="s">
        <v>117</v>
      </c>
      <c r="O71" s="2"/>
      <c r="P71" s="23">
        <f>SUM(P73:P97)</f>
        <v>0</v>
      </c>
    </row>
    <row r="72" spans="1:24" ht="15.75" x14ac:dyDescent="0.3">
      <c r="A72" s="34" t="s">
        <v>16</v>
      </c>
      <c r="B72" s="34" t="s">
        <v>17</v>
      </c>
      <c r="C72" s="33"/>
      <c r="D72" s="18" t="s">
        <v>10</v>
      </c>
      <c r="E72" s="18" t="s">
        <v>10</v>
      </c>
      <c r="F72" s="18" t="s">
        <v>11</v>
      </c>
      <c r="G72" s="18" t="s">
        <v>12</v>
      </c>
      <c r="H72" s="35" t="s">
        <v>13</v>
      </c>
      <c r="I72" s="62" t="s">
        <v>14</v>
      </c>
      <c r="J72" s="17"/>
      <c r="K72" s="18" t="s">
        <v>12</v>
      </c>
      <c r="L72" s="141" t="s">
        <v>123</v>
      </c>
      <c r="M72" s="153" t="s">
        <v>116</v>
      </c>
      <c r="N72" s="147" t="s">
        <v>40</v>
      </c>
      <c r="O72" s="2"/>
      <c r="P72" s="22"/>
    </row>
    <row r="73" spans="1:24" x14ac:dyDescent="0.2">
      <c r="A73" s="7"/>
      <c r="B73" s="7"/>
      <c r="C73" s="7"/>
      <c r="D73" s="8"/>
      <c r="E73" s="8"/>
      <c r="F73" s="8"/>
      <c r="G73" s="58">
        <f>F73*E73</f>
        <v>0</v>
      </c>
      <c r="H73" s="7"/>
      <c r="I73" s="7"/>
      <c r="J73" s="55">
        <v>1</v>
      </c>
      <c r="K73" s="58">
        <f>G73*H73/24*I73/7*J73</f>
        <v>0</v>
      </c>
      <c r="L73" s="143"/>
      <c r="M73" s="154"/>
      <c r="N73" s="149">
        <f>M73*K73*8760</f>
        <v>0</v>
      </c>
      <c r="O73" s="37"/>
      <c r="P73" s="24">
        <f t="shared" ref="P73:P97" si="7">K73*L73</f>
        <v>0</v>
      </c>
    </row>
    <row r="74" spans="1:24" x14ac:dyDescent="0.2">
      <c r="A74" s="7"/>
      <c r="B74" s="7"/>
      <c r="C74" s="7"/>
      <c r="D74" s="8"/>
      <c r="E74" s="8"/>
      <c r="F74" s="8"/>
      <c r="G74" s="58">
        <f t="shared" ref="G74:G97" si="8">F74*E74</f>
        <v>0</v>
      </c>
      <c r="H74" s="7"/>
      <c r="I74" s="7"/>
      <c r="J74" s="55">
        <v>1</v>
      </c>
      <c r="K74" s="58">
        <f t="shared" ref="K74:K97" si="9">G74*H74/24*I74/7*J74</f>
        <v>0</v>
      </c>
      <c r="L74" s="143"/>
      <c r="M74" s="154"/>
      <c r="N74" s="149">
        <f>M74*K74*8760</f>
        <v>0</v>
      </c>
      <c r="O74" s="37"/>
      <c r="P74" s="24">
        <f t="shared" si="7"/>
        <v>0</v>
      </c>
    </row>
    <row r="75" spans="1:24" x14ac:dyDescent="0.2">
      <c r="A75" s="7"/>
      <c r="B75" s="7"/>
      <c r="C75" s="7"/>
      <c r="D75" s="8"/>
      <c r="E75" s="8"/>
      <c r="F75" s="8"/>
      <c r="G75" s="58">
        <f t="shared" si="8"/>
        <v>0</v>
      </c>
      <c r="H75" s="7"/>
      <c r="I75" s="7"/>
      <c r="J75" s="55">
        <v>1</v>
      </c>
      <c r="K75" s="58">
        <f t="shared" si="9"/>
        <v>0</v>
      </c>
      <c r="L75" s="143"/>
      <c r="M75" s="154"/>
      <c r="N75" s="149">
        <f>M75*K75*8760</f>
        <v>0</v>
      </c>
      <c r="O75" s="37"/>
      <c r="P75" s="24">
        <f t="shared" si="7"/>
        <v>0</v>
      </c>
    </row>
    <row r="76" spans="1:24" x14ac:dyDescent="0.2">
      <c r="A76" s="7"/>
      <c r="B76" s="7"/>
      <c r="C76" s="7"/>
      <c r="D76" s="8"/>
      <c r="E76" s="8"/>
      <c r="F76" s="8"/>
      <c r="G76" s="58">
        <f t="shared" si="8"/>
        <v>0</v>
      </c>
      <c r="H76" s="7"/>
      <c r="I76" s="7"/>
      <c r="J76" s="55">
        <v>1</v>
      </c>
      <c r="K76" s="58">
        <f t="shared" si="9"/>
        <v>0</v>
      </c>
      <c r="L76" s="143"/>
      <c r="M76" s="154"/>
      <c r="N76" s="149">
        <f t="shared" ref="N76:N97" si="10">M76*K76*8760</f>
        <v>0</v>
      </c>
      <c r="O76" s="37"/>
      <c r="P76" s="24">
        <f t="shared" si="7"/>
        <v>0</v>
      </c>
    </row>
    <row r="77" spans="1:24" x14ac:dyDescent="0.2">
      <c r="A77" s="7"/>
      <c r="B77" s="7"/>
      <c r="C77" s="7"/>
      <c r="D77" s="8"/>
      <c r="E77" s="8"/>
      <c r="F77" s="8"/>
      <c r="G77" s="58">
        <f t="shared" si="8"/>
        <v>0</v>
      </c>
      <c r="H77" s="7"/>
      <c r="I77" s="7"/>
      <c r="J77" s="55">
        <v>1</v>
      </c>
      <c r="K77" s="58">
        <f t="shared" si="9"/>
        <v>0</v>
      </c>
      <c r="L77" s="143"/>
      <c r="M77" s="154"/>
      <c r="N77" s="149">
        <f t="shared" si="10"/>
        <v>0</v>
      </c>
      <c r="O77" s="37"/>
      <c r="P77" s="24">
        <f t="shared" si="7"/>
        <v>0</v>
      </c>
    </row>
    <row r="78" spans="1:24" x14ac:dyDescent="0.2">
      <c r="A78" s="7"/>
      <c r="B78" s="7"/>
      <c r="C78" s="7"/>
      <c r="D78" s="8"/>
      <c r="E78" s="8"/>
      <c r="F78" s="8"/>
      <c r="G78" s="58">
        <f t="shared" si="8"/>
        <v>0</v>
      </c>
      <c r="H78" s="7"/>
      <c r="I78" s="7"/>
      <c r="J78" s="55">
        <v>1</v>
      </c>
      <c r="K78" s="58">
        <f t="shared" si="9"/>
        <v>0</v>
      </c>
      <c r="L78" s="143"/>
      <c r="M78" s="154"/>
      <c r="N78" s="149">
        <f t="shared" si="10"/>
        <v>0</v>
      </c>
      <c r="O78" s="37"/>
      <c r="P78" s="24">
        <f t="shared" si="7"/>
        <v>0</v>
      </c>
    </row>
    <row r="79" spans="1:24" x14ac:dyDescent="0.2">
      <c r="A79" s="7"/>
      <c r="B79" s="7"/>
      <c r="C79" s="7"/>
      <c r="D79" s="8"/>
      <c r="E79" s="8"/>
      <c r="F79" s="8"/>
      <c r="G79" s="58">
        <f t="shared" si="8"/>
        <v>0</v>
      </c>
      <c r="H79" s="7"/>
      <c r="I79" s="7"/>
      <c r="J79" s="55">
        <v>1</v>
      </c>
      <c r="K79" s="58">
        <f t="shared" si="9"/>
        <v>0</v>
      </c>
      <c r="L79" s="143"/>
      <c r="M79" s="154"/>
      <c r="N79" s="149">
        <f t="shared" si="10"/>
        <v>0</v>
      </c>
      <c r="O79" s="37"/>
      <c r="P79" s="24">
        <f t="shared" si="7"/>
        <v>0</v>
      </c>
    </row>
    <row r="80" spans="1:24" x14ac:dyDescent="0.2">
      <c r="A80" s="7"/>
      <c r="B80" s="7"/>
      <c r="C80" s="7"/>
      <c r="D80" s="8"/>
      <c r="E80" s="8"/>
      <c r="F80" s="8"/>
      <c r="G80" s="58">
        <f t="shared" si="8"/>
        <v>0</v>
      </c>
      <c r="H80" s="7"/>
      <c r="I80" s="7"/>
      <c r="J80" s="55">
        <v>1</v>
      </c>
      <c r="K80" s="58">
        <f t="shared" si="9"/>
        <v>0</v>
      </c>
      <c r="L80" s="143"/>
      <c r="M80" s="154"/>
      <c r="N80" s="149">
        <f t="shared" si="10"/>
        <v>0</v>
      </c>
      <c r="O80" s="37"/>
      <c r="P80" s="24">
        <f t="shared" si="7"/>
        <v>0</v>
      </c>
    </row>
    <row r="81" spans="1:16" x14ac:dyDescent="0.2">
      <c r="A81" s="7"/>
      <c r="B81" s="7"/>
      <c r="C81" s="7"/>
      <c r="D81" s="8"/>
      <c r="E81" s="8"/>
      <c r="F81" s="8"/>
      <c r="G81" s="58">
        <f t="shared" si="8"/>
        <v>0</v>
      </c>
      <c r="H81" s="7"/>
      <c r="I81" s="7"/>
      <c r="J81" s="55">
        <v>1</v>
      </c>
      <c r="K81" s="58">
        <f t="shared" si="9"/>
        <v>0</v>
      </c>
      <c r="L81" s="143"/>
      <c r="M81" s="154"/>
      <c r="N81" s="149">
        <f t="shared" si="10"/>
        <v>0</v>
      </c>
      <c r="O81" s="37"/>
      <c r="P81" s="24">
        <f t="shared" si="7"/>
        <v>0</v>
      </c>
    </row>
    <row r="82" spans="1:16" x14ac:dyDescent="0.2">
      <c r="A82" s="7"/>
      <c r="B82" s="7"/>
      <c r="C82" s="7"/>
      <c r="D82" s="8"/>
      <c r="E82" s="8"/>
      <c r="F82" s="8"/>
      <c r="G82" s="58">
        <f t="shared" si="8"/>
        <v>0</v>
      </c>
      <c r="H82" s="7"/>
      <c r="I82" s="7"/>
      <c r="J82" s="55">
        <v>1</v>
      </c>
      <c r="K82" s="58">
        <f t="shared" si="9"/>
        <v>0</v>
      </c>
      <c r="L82" s="143"/>
      <c r="M82" s="154"/>
      <c r="N82" s="149">
        <f t="shared" si="10"/>
        <v>0</v>
      </c>
      <c r="O82" s="37"/>
      <c r="P82" s="24">
        <f t="shared" si="7"/>
        <v>0</v>
      </c>
    </row>
    <row r="83" spans="1:16" x14ac:dyDescent="0.2">
      <c r="A83" s="7"/>
      <c r="B83" s="7"/>
      <c r="C83" s="7"/>
      <c r="D83" s="8"/>
      <c r="E83" s="8"/>
      <c r="F83" s="8"/>
      <c r="G83" s="58">
        <f t="shared" si="8"/>
        <v>0</v>
      </c>
      <c r="H83" s="7"/>
      <c r="I83" s="7"/>
      <c r="J83" s="55">
        <v>1</v>
      </c>
      <c r="K83" s="58">
        <f t="shared" si="9"/>
        <v>0</v>
      </c>
      <c r="L83" s="143"/>
      <c r="M83" s="154"/>
      <c r="N83" s="149">
        <f t="shared" si="10"/>
        <v>0</v>
      </c>
      <c r="O83" s="37"/>
      <c r="P83" s="24">
        <f t="shared" si="7"/>
        <v>0</v>
      </c>
    </row>
    <row r="84" spans="1:16" x14ac:dyDescent="0.2">
      <c r="A84" s="7"/>
      <c r="B84" s="7"/>
      <c r="C84" s="7"/>
      <c r="D84" s="8"/>
      <c r="E84" s="8"/>
      <c r="F84" s="8"/>
      <c r="G84" s="58">
        <f t="shared" si="8"/>
        <v>0</v>
      </c>
      <c r="H84" s="7"/>
      <c r="I84" s="7"/>
      <c r="J84" s="55">
        <v>1</v>
      </c>
      <c r="K84" s="58">
        <f t="shared" si="9"/>
        <v>0</v>
      </c>
      <c r="L84" s="143"/>
      <c r="M84" s="154"/>
      <c r="N84" s="149">
        <f t="shared" si="10"/>
        <v>0</v>
      </c>
      <c r="O84" s="37"/>
      <c r="P84" s="24">
        <f t="shared" si="7"/>
        <v>0</v>
      </c>
    </row>
    <row r="85" spans="1:16" x14ac:dyDescent="0.2">
      <c r="A85" s="7"/>
      <c r="B85" s="7"/>
      <c r="C85" s="7"/>
      <c r="D85" s="8"/>
      <c r="E85" s="8"/>
      <c r="F85" s="8"/>
      <c r="G85" s="58">
        <f t="shared" si="8"/>
        <v>0</v>
      </c>
      <c r="H85" s="7"/>
      <c r="I85" s="7"/>
      <c r="J85" s="55">
        <v>1</v>
      </c>
      <c r="K85" s="58">
        <f t="shared" si="9"/>
        <v>0</v>
      </c>
      <c r="L85" s="143"/>
      <c r="M85" s="154"/>
      <c r="N85" s="149">
        <f t="shared" si="10"/>
        <v>0</v>
      </c>
      <c r="O85" s="37"/>
      <c r="P85" s="24">
        <f t="shared" si="7"/>
        <v>0</v>
      </c>
    </row>
    <row r="86" spans="1:16" x14ac:dyDescent="0.2">
      <c r="A86" s="7"/>
      <c r="B86" s="7"/>
      <c r="C86" s="7"/>
      <c r="D86" s="8"/>
      <c r="E86" s="8"/>
      <c r="F86" s="8"/>
      <c r="G86" s="58">
        <f t="shared" si="8"/>
        <v>0</v>
      </c>
      <c r="H86" s="7"/>
      <c r="I86" s="7"/>
      <c r="J86" s="55">
        <v>1</v>
      </c>
      <c r="K86" s="58">
        <f t="shared" si="9"/>
        <v>0</v>
      </c>
      <c r="L86" s="143"/>
      <c r="M86" s="154"/>
      <c r="N86" s="149">
        <f t="shared" si="10"/>
        <v>0</v>
      </c>
      <c r="O86" s="37"/>
      <c r="P86" s="24">
        <f t="shared" si="7"/>
        <v>0</v>
      </c>
    </row>
    <row r="87" spans="1:16" x14ac:dyDescent="0.2">
      <c r="A87" s="7"/>
      <c r="B87" s="7"/>
      <c r="C87" s="7"/>
      <c r="D87" s="8"/>
      <c r="E87" s="8"/>
      <c r="F87" s="8"/>
      <c r="G87" s="58">
        <f t="shared" si="8"/>
        <v>0</v>
      </c>
      <c r="H87" s="7"/>
      <c r="I87" s="7"/>
      <c r="J87" s="55">
        <v>1</v>
      </c>
      <c r="K87" s="58">
        <f t="shared" si="9"/>
        <v>0</v>
      </c>
      <c r="L87" s="143"/>
      <c r="M87" s="154"/>
      <c r="N87" s="149">
        <f t="shared" si="10"/>
        <v>0</v>
      </c>
      <c r="O87" s="37"/>
      <c r="P87" s="24">
        <f t="shared" si="7"/>
        <v>0</v>
      </c>
    </row>
    <row r="88" spans="1:16" x14ac:dyDescent="0.2">
      <c r="A88" s="7"/>
      <c r="B88" s="7"/>
      <c r="C88" s="7"/>
      <c r="D88" s="8"/>
      <c r="E88" s="8"/>
      <c r="F88" s="8"/>
      <c r="G88" s="58">
        <f t="shared" si="8"/>
        <v>0</v>
      </c>
      <c r="H88" s="7"/>
      <c r="I88" s="7"/>
      <c r="J88" s="55">
        <v>1</v>
      </c>
      <c r="K88" s="58">
        <f t="shared" si="9"/>
        <v>0</v>
      </c>
      <c r="L88" s="143"/>
      <c r="M88" s="154"/>
      <c r="N88" s="149">
        <f t="shared" si="10"/>
        <v>0</v>
      </c>
      <c r="O88" s="37"/>
      <c r="P88" s="24">
        <f t="shared" si="7"/>
        <v>0</v>
      </c>
    </row>
    <row r="89" spans="1:16" x14ac:dyDescent="0.2">
      <c r="A89" s="7"/>
      <c r="B89" s="7"/>
      <c r="C89" s="7"/>
      <c r="D89" s="8"/>
      <c r="E89" s="8"/>
      <c r="F89" s="8"/>
      <c r="G89" s="58">
        <f t="shared" si="8"/>
        <v>0</v>
      </c>
      <c r="H89" s="7"/>
      <c r="I89" s="7"/>
      <c r="J89" s="55">
        <v>1</v>
      </c>
      <c r="K89" s="58">
        <f t="shared" si="9"/>
        <v>0</v>
      </c>
      <c r="L89" s="143"/>
      <c r="M89" s="154"/>
      <c r="N89" s="149">
        <f t="shared" si="10"/>
        <v>0</v>
      </c>
      <c r="O89" s="37"/>
      <c r="P89" s="24">
        <f t="shared" si="7"/>
        <v>0</v>
      </c>
    </row>
    <row r="90" spans="1:16" x14ac:dyDescent="0.2">
      <c r="A90" s="7"/>
      <c r="B90" s="7"/>
      <c r="C90" s="7"/>
      <c r="D90" s="8"/>
      <c r="E90" s="8"/>
      <c r="F90" s="8"/>
      <c r="G90" s="58">
        <f t="shared" si="8"/>
        <v>0</v>
      </c>
      <c r="H90" s="7"/>
      <c r="I90" s="7"/>
      <c r="J90" s="55">
        <v>1</v>
      </c>
      <c r="K90" s="58">
        <f t="shared" si="9"/>
        <v>0</v>
      </c>
      <c r="L90" s="143"/>
      <c r="M90" s="154"/>
      <c r="N90" s="149">
        <f t="shared" si="10"/>
        <v>0</v>
      </c>
      <c r="O90" s="37"/>
      <c r="P90" s="24">
        <f t="shared" si="7"/>
        <v>0</v>
      </c>
    </row>
    <row r="91" spans="1:16" x14ac:dyDescent="0.2">
      <c r="A91" s="7"/>
      <c r="B91" s="7"/>
      <c r="C91" s="7"/>
      <c r="D91" s="8"/>
      <c r="E91" s="8"/>
      <c r="F91" s="8"/>
      <c r="G91" s="58">
        <f t="shared" si="8"/>
        <v>0</v>
      </c>
      <c r="H91" s="7"/>
      <c r="I91" s="7"/>
      <c r="J91" s="55">
        <v>1</v>
      </c>
      <c r="K91" s="58">
        <f t="shared" si="9"/>
        <v>0</v>
      </c>
      <c r="L91" s="143"/>
      <c r="M91" s="154"/>
      <c r="N91" s="149">
        <f t="shared" si="10"/>
        <v>0</v>
      </c>
      <c r="O91" s="37"/>
      <c r="P91" s="24">
        <f t="shared" si="7"/>
        <v>0</v>
      </c>
    </row>
    <row r="92" spans="1:16" x14ac:dyDescent="0.2">
      <c r="A92" s="7"/>
      <c r="B92" s="7"/>
      <c r="C92" s="7"/>
      <c r="D92" s="8"/>
      <c r="E92" s="8"/>
      <c r="F92" s="8"/>
      <c r="G92" s="58">
        <f t="shared" si="8"/>
        <v>0</v>
      </c>
      <c r="H92" s="7"/>
      <c r="I92" s="7"/>
      <c r="J92" s="55">
        <v>1</v>
      </c>
      <c r="K92" s="58">
        <f t="shared" si="9"/>
        <v>0</v>
      </c>
      <c r="L92" s="143"/>
      <c r="M92" s="154"/>
      <c r="N92" s="149">
        <f t="shared" si="10"/>
        <v>0</v>
      </c>
      <c r="O92" s="37"/>
      <c r="P92" s="24">
        <f t="shared" si="7"/>
        <v>0</v>
      </c>
    </row>
    <row r="93" spans="1:16" x14ac:dyDescent="0.2">
      <c r="A93" s="7"/>
      <c r="B93" s="7"/>
      <c r="C93" s="7"/>
      <c r="D93" s="8"/>
      <c r="E93" s="8"/>
      <c r="F93" s="8"/>
      <c r="G93" s="58">
        <f t="shared" si="8"/>
        <v>0</v>
      </c>
      <c r="H93" s="7"/>
      <c r="I93" s="7"/>
      <c r="J93" s="55">
        <v>1</v>
      </c>
      <c r="K93" s="58">
        <f t="shared" si="9"/>
        <v>0</v>
      </c>
      <c r="L93" s="143"/>
      <c r="M93" s="154"/>
      <c r="N93" s="149">
        <f t="shared" si="10"/>
        <v>0</v>
      </c>
      <c r="O93" s="37"/>
      <c r="P93" s="24">
        <f t="shared" si="7"/>
        <v>0</v>
      </c>
    </row>
    <row r="94" spans="1:16" x14ac:dyDescent="0.2">
      <c r="A94" s="7"/>
      <c r="B94" s="7"/>
      <c r="C94" s="7"/>
      <c r="D94" s="8"/>
      <c r="E94" s="8"/>
      <c r="F94" s="8"/>
      <c r="G94" s="58">
        <f t="shared" si="8"/>
        <v>0</v>
      </c>
      <c r="H94" s="7"/>
      <c r="I94" s="7"/>
      <c r="J94" s="55">
        <v>1</v>
      </c>
      <c r="K94" s="58">
        <f t="shared" si="9"/>
        <v>0</v>
      </c>
      <c r="L94" s="143"/>
      <c r="M94" s="154"/>
      <c r="N94" s="149">
        <f t="shared" si="10"/>
        <v>0</v>
      </c>
      <c r="O94" s="37"/>
      <c r="P94" s="24">
        <f t="shared" si="7"/>
        <v>0</v>
      </c>
    </row>
    <row r="95" spans="1:16" x14ac:dyDescent="0.2">
      <c r="A95" s="7"/>
      <c r="B95" s="7"/>
      <c r="C95" s="7"/>
      <c r="D95" s="8"/>
      <c r="E95" s="8"/>
      <c r="F95" s="8"/>
      <c r="G95" s="58">
        <f t="shared" si="8"/>
        <v>0</v>
      </c>
      <c r="H95" s="7"/>
      <c r="I95" s="7"/>
      <c r="J95" s="55">
        <v>1</v>
      </c>
      <c r="K95" s="58">
        <f t="shared" si="9"/>
        <v>0</v>
      </c>
      <c r="L95" s="143"/>
      <c r="M95" s="154"/>
      <c r="N95" s="149">
        <f t="shared" si="10"/>
        <v>0</v>
      </c>
      <c r="O95" s="37"/>
      <c r="P95" s="24">
        <f t="shared" si="7"/>
        <v>0</v>
      </c>
    </row>
    <row r="96" spans="1:16" x14ac:dyDescent="0.2">
      <c r="A96" s="7"/>
      <c r="B96" s="7"/>
      <c r="C96" s="7"/>
      <c r="D96" s="8"/>
      <c r="E96" s="8"/>
      <c r="F96" s="8"/>
      <c r="G96" s="58">
        <f t="shared" si="8"/>
        <v>0</v>
      </c>
      <c r="H96" s="7"/>
      <c r="I96" s="7"/>
      <c r="J96" s="55">
        <v>1</v>
      </c>
      <c r="K96" s="58">
        <f t="shared" si="9"/>
        <v>0</v>
      </c>
      <c r="L96" s="143"/>
      <c r="M96" s="154"/>
      <c r="N96" s="149">
        <f t="shared" si="10"/>
        <v>0</v>
      </c>
      <c r="O96" s="37"/>
      <c r="P96" s="24">
        <f t="shared" si="7"/>
        <v>0</v>
      </c>
    </row>
    <row r="97" spans="1:16" x14ac:dyDescent="0.2">
      <c r="A97" s="7"/>
      <c r="B97" s="7"/>
      <c r="C97" s="7"/>
      <c r="D97" s="8"/>
      <c r="E97" s="8"/>
      <c r="F97" s="8"/>
      <c r="G97" s="58">
        <f t="shared" si="8"/>
        <v>0</v>
      </c>
      <c r="H97" s="7"/>
      <c r="I97" s="7"/>
      <c r="J97" s="55">
        <v>1</v>
      </c>
      <c r="K97" s="58">
        <f t="shared" si="9"/>
        <v>0</v>
      </c>
      <c r="L97" s="143"/>
      <c r="M97" s="154"/>
      <c r="N97" s="149">
        <f t="shared" si="10"/>
        <v>0</v>
      </c>
      <c r="O97" s="37"/>
      <c r="P97" s="24">
        <f t="shared" si="7"/>
        <v>0</v>
      </c>
    </row>
    <row r="98" spans="1:16" x14ac:dyDescent="0.2">
      <c r="A98" s="54" t="str">
        <f>A$40</f>
        <v>© Ympäristöministeriö, LTO-laskin 2018 (versio maaliskuu 2017)</v>
      </c>
      <c r="B98" s="44"/>
      <c r="C98" s="44"/>
      <c r="D98" s="44"/>
      <c r="E98" s="45"/>
      <c r="F98" s="45"/>
      <c r="G98" s="46"/>
      <c r="H98" s="47"/>
      <c r="I98" s="47"/>
      <c r="J98" s="47"/>
      <c r="K98" s="48"/>
      <c r="L98" s="49"/>
      <c r="N98" s="92"/>
      <c r="O98" s="37"/>
      <c r="P98" s="24"/>
    </row>
    <row r="99" spans="1:16" x14ac:dyDescent="0.2">
      <c r="A99" s="44"/>
      <c r="B99" s="44"/>
      <c r="C99" s="44"/>
      <c r="D99" s="44"/>
      <c r="E99" s="45"/>
      <c r="F99" s="45"/>
      <c r="G99" s="46"/>
      <c r="H99" s="47"/>
      <c r="I99" s="47"/>
      <c r="J99" s="47"/>
      <c r="K99" s="48"/>
      <c r="L99" s="49"/>
      <c r="N99" s="92"/>
      <c r="O99" s="37"/>
      <c r="P99" s="24"/>
    </row>
    <row r="100" spans="1:16" x14ac:dyDescent="0.2">
      <c r="A100" s="44"/>
      <c r="B100" s="44"/>
      <c r="C100" s="44"/>
      <c r="D100" s="44"/>
      <c r="E100" s="45"/>
      <c r="F100" s="45"/>
      <c r="G100" s="46"/>
      <c r="H100" s="47"/>
      <c r="I100" s="47"/>
      <c r="J100" s="47"/>
      <c r="K100" s="174" t="s">
        <v>130</v>
      </c>
      <c r="L100" s="49"/>
      <c r="N100" s="92"/>
      <c r="O100" s="37"/>
      <c r="P100" s="24"/>
    </row>
    <row r="101" spans="1:16" x14ac:dyDescent="0.2">
      <c r="A101" s="44"/>
      <c r="B101" s="44"/>
      <c r="C101" s="44"/>
      <c r="D101" s="44"/>
      <c r="E101" s="45"/>
      <c r="F101" s="45"/>
      <c r="G101" s="46"/>
      <c r="H101" s="47"/>
      <c r="I101" s="47"/>
      <c r="J101" s="47"/>
      <c r="K101" s="175"/>
      <c r="L101" s="157"/>
      <c r="N101" s="92"/>
      <c r="O101" s="37"/>
      <c r="P101" s="24"/>
    </row>
    <row r="102" spans="1:16" ht="33.75" customHeight="1" x14ac:dyDescent="0.2">
      <c r="A102" s="50"/>
      <c r="B102" s="50"/>
      <c r="C102" s="50"/>
      <c r="D102" s="50"/>
      <c r="E102" s="50"/>
      <c r="F102" s="50"/>
      <c r="K102" s="28" t="s">
        <v>135</v>
      </c>
      <c r="M102" s="144" t="s">
        <v>114</v>
      </c>
      <c r="N102" s="144" t="s">
        <v>118</v>
      </c>
    </row>
    <row r="103" spans="1:16" ht="15.75" x14ac:dyDescent="0.25">
      <c r="A103" s="29" t="s">
        <v>22</v>
      </c>
      <c r="B103" s="29"/>
      <c r="C103" s="30"/>
      <c r="D103" s="30"/>
      <c r="E103" s="30"/>
      <c r="F103" s="30"/>
      <c r="G103" s="30"/>
      <c r="H103" s="30"/>
      <c r="I103" s="30"/>
      <c r="J103" s="30"/>
      <c r="K103" s="51"/>
      <c r="M103" s="145">
        <f>N103/8760/(K103+1E-50)</f>
        <v>0</v>
      </c>
      <c r="N103" s="146">
        <f>SUM(N107:N121)</f>
        <v>0</v>
      </c>
      <c r="O103" s="2"/>
      <c r="P103" s="22"/>
    </row>
    <row r="104" spans="1:16" x14ac:dyDescent="0.2">
      <c r="A104" s="176" t="s">
        <v>15</v>
      </c>
      <c r="B104" s="177"/>
      <c r="C104" s="31" t="s">
        <v>0</v>
      </c>
      <c r="D104" s="17" t="s">
        <v>1</v>
      </c>
      <c r="E104" s="17" t="s">
        <v>1</v>
      </c>
      <c r="F104" s="17" t="s">
        <v>2</v>
      </c>
      <c r="G104" s="17" t="s">
        <v>3</v>
      </c>
      <c r="H104" s="160" t="s">
        <v>4</v>
      </c>
      <c r="I104" s="161"/>
      <c r="J104" s="32"/>
      <c r="K104" s="17" t="s">
        <v>113</v>
      </c>
      <c r="M104" s="147" t="s">
        <v>112</v>
      </c>
      <c r="N104" s="147" t="s">
        <v>112</v>
      </c>
      <c r="O104" s="2"/>
      <c r="P104" s="22"/>
    </row>
    <row r="105" spans="1:16" ht="12.75" customHeight="1" x14ac:dyDescent="0.3">
      <c r="A105" s="178" t="s">
        <v>82</v>
      </c>
      <c r="B105" s="179"/>
      <c r="C105" s="33"/>
      <c r="D105" s="18" t="s">
        <v>76</v>
      </c>
      <c r="E105" s="18" t="s">
        <v>6</v>
      </c>
      <c r="F105" s="18" t="s">
        <v>7</v>
      </c>
      <c r="G105" s="18" t="s">
        <v>8</v>
      </c>
      <c r="H105" s="67" t="s">
        <v>124</v>
      </c>
      <c r="I105" s="68" t="s">
        <v>125</v>
      </c>
      <c r="J105" s="32"/>
      <c r="K105" s="18" t="s">
        <v>9</v>
      </c>
      <c r="M105" s="147" t="s">
        <v>115</v>
      </c>
      <c r="N105" s="147" t="s">
        <v>117</v>
      </c>
      <c r="O105" s="2"/>
      <c r="P105" s="22"/>
    </row>
    <row r="106" spans="1:16" x14ac:dyDescent="0.2">
      <c r="A106" s="34" t="s">
        <v>16</v>
      </c>
      <c r="B106" s="34" t="s">
        <v>17</v>
      </c>
      <c r="C106" s="33"/>
      <c r="D106" s="18" t="s">
        <v>10</v>
      </c>
      <c r="E106" s="18" t="s">
        <v>10</v>
      </c>
      <c r="F106" s="18" t="s">
        <v>11</v>
      </c>
      <c r="G106" s="18" t="s">
        <v>12</v>
      </c>
      <c r="H106" s="35" t="s">
        <v>13</v>
      </c>
      <c r="I106" s="62" t="s">
        <v>14</v>
      </c>
      <c r="J106" s="17"/>
      <c r="K106" s="18" t="s">
        <v>12</v>
      </c>
      <c r="M106" s="147" t="s">
        <v>116</v>
      </c>
      <c r="N106" s="147" t="s">
        <v>40</v>
      </c>
      <c r="O106" s="2"/>
      <c r="P106" s="22"/>
    </row>
    <row r="107" spans="1:16" x14ac:dyDescent="0.2">
      <c r="A107" s="7"/>
      <c r="B107" s="7"/>
      <c r="C107" s="7"/>
      <c r="D107" s="7"/>
      <c r="E107" s="7"/>
      <c r="F107" s="7"/>
      <c r="G107" s="58">
        <f>F107*E107</f>
        <v>0</v>
      </c>
      <c r="H107" s="7"/>
      <c r="I107" s="7"/>
      <c r="J107" s="55">
        <v>1</v>
      </c>
      <c r="K107" s="58">
        <f>G107*H107/24*I107/7*J107</f>
        <v>0</v>
      </c>
      <c r="M107" s="148"/>
      <c r="N107" s="149">
        <f>M107*K107*8760</f>
        <v>0</v>
      </c>
      <c r="O107" s="37"/>
      <c r="P107" s="38"/>
    </row>
    <row r="108" spans="1:16" x14ac:dyDescent="0.2">
      <c r="A108" s="7"/>
      <c r="B108" s="7"/>
      <c r="C108" s="7"/>
      <c r="D108" s="7"/>
      <c r="E108" s="7"/>
      <c r="F108" s="7"/>
      <c r="G108" s="58">
        <f>F108*E108</f>
        <v>0</v>
      </c>
      <c r="H108" s="7"/>
      <c r="I108" s="7"/>
      <c r="J108" s="55">
        <v>1</v>
      </c>
      <c r="K108" s="58">
        <f>G108*H108/24*I108/7*J108</f>
        <v>0</v>
      </c>
      <c r="M108" s="148"/>
      <c r="N108" s="149">
        <f t="shared" ref="N108:N121" si="11">M108*K108*8760</f>
        <v>0</v>
      </c>
      <c r="O108" s="37"/>
      <c r="P108" s="38"/>
    </row>
    <row r="109" spans="1:16" x14ac:dyDescent="0.2">
      <c r="A109" s="7"/>
      <c r="B109" s="7"/>
      <c r="C109" s="7"/>
      <c r="D109" s="7"/>
      <c r="E109" s="7"/>
      <c r="F109" s="7"/>
      <c r="G109" s="58">
        <f>F109*E109</f>
        <v>0</v>
      </c>
      <c r="H109" s="7"/>
      <c r="I109" s="7"/>
      <c r="J109" s="55">
        <v>1</v>
      </c>
      <c r="K109" s="58">
        <f>G109*H109/24*I109/7*J109</f>
        <v>0</v>
      </c>
      <c r="M109" s="148"/>
      <c r="N109" s="149">
        <f t="shared" si="11"/>
        <v>0</v>
      </c>
      <c r="O109" s="37"/>
      <c r="P109" s="38"/>
    </row>
    <row r="110" spans="1:16" x14ac:dyDescent="0.2">
      <c r="A110" s="7"/>
      <c r="B110" s="7"/>
      <c r="C110" s="7"/>
      <c r="D110" s="7"/>
      <c r="E110" s="7"/>
      <c r="F110" s="7"/>
      <c r="G110" s="58">
        <f>F110*E110</f>
        <v>0</v>
      </c>
      <c r="H110" s="7"/>
      <c r="I110" s="7"/>
      <c r="J110" s="55">
        <v>1</v>
      </c>
      <c r="K110" s="58">
        <f>G110*H110/24*I110/7*J110</f>
        <v>0</v>
      </c>
      <c r="M110" s="148"/>
      <c r="N110" s="149">
        <f t="shared" si="11"/>
        <v>0</v>
      </c>
      <c r="O110" s="37"/>
      <c r="P110" s="38"/>
    </row>
    <row r="111" spans="1:16" x14ac:dyDescent="0.2">
      <c r="A111" s="7"/>
      <c r="B111" s="7"/>
      <c r="C111" s="7"/>
      <c r="D111" s="7"/>
      <c r="E111" s="7"/>
      <c r="F111" s="7"/>
      <c r="G111" s="58">
        <f>F111*E111</f>
        <v>0</v>
      </c>
      <c r="H111" s="7"/>
      <c r="I111" s="7"/>
      <c r="J111" s="55">
        <v>1</v>
      </c>
      <c r="K111" s="58">
        <f>G111*H111/24*I111/7*J111</f>
        <v>0</v>
      </c>
      <c r="M111" s="148"/>
      <c r="N111" s="149">
        <f t="shared" si="11"/>
        <v>0</v>
      </c>
      <c r="O111" s="37"/>
      <c r="P111" s="38"/>
    </row>
    <row r="112" spans="1:16" x14ac:dyDescent="0.2">
      <c r="A112" s="7"/>
      <c r="B112" s="7"/>
      <c r="C112" s="7"/>
      <c r="D112" s="7"/>
      <c r="E112" s="7"/>
      <c r="F112" s="7"/>
      <c r="G112" s="58">
        <f t="shared" ref="G112:G121" si="12">F112*E112</f>
        <v>0</v>
      </c>
      <c r="H112" s="7"/>
      <c r="I112" s="7"/>
      <c r="J112" s="55">
        <v>1</v>
      </c>
      <c r="K112" s="58">
        <f t="shared" ref="K112:K121" si="13">G112*H112/24*I112/7*J112</f>
        <v>0</v>
      </c>
      <c r="M112" s="148"/>
      <c r="N112" s="149">
        <f t="shared" si="11"/>
        <v>0</v>
      </c>
      <c r="O112" s="37"/>
      <c r="P112" s="38"/>
    </row>
    <row r="113" spans="1:16" x14ac:dyDescent="0.2">
      <c r="A113" s="7"/>
      <c r="B113" s="7"/>
      <c r="C113" s="7"/>
      <c r="D113" s="7"/>
      <c r="E113" s="7"/>
      <c r="F113" s="7"/>
      <c r="G113" s="58">
        <f t="shared" si="12"/>
        <v>0</v>
      </c>
      <c r="H113" s="7"/>
      <c r="I113" s="7"/>
      <c r="J113" s="55">
        <v>1</v>
      </c>
      <c r="K113" s="58">
        <f t="shared" si="13"/>
        <v>0</v>
      </c>
      <c r="M113" s="148"/>
      <c r="N113" s="149">
        <f t="shared" si="11"/>
        <v>0</v>
      </c>
      <c r="O113" s="37"/>
      <c r="P113" s="38"/>
    </row>
    <row r="114" spans="1:16" x14ac:dyDescent="0.2">
      <c r="A114" s="7"/>
      <c r="B114" s="7"/>
      <c r="C114" s="7"/>
      <c r="D114" s="7"/>
      <c r="E114" s="7"/>
      <c r="F114" s="7"/>
      <c r="G114" s="58">
        <f t="shared" si="12"/>
        <v>0</v>
      </c>
      <c r="H114" s="7"/>
      <c r="I114" s="7"/>
      <c r="J114" s="55">
        <v>1</v>
      </c>
      <c r="K114" s="58">
        <f t="shared" si="13"/>
        <v>0</v>
      </c>
      <c r="M114" s="148"/>
      <c r="N114" s="149">
        <f t="shared" si="11"/>
        <v>0</v>
      </c>
      <c r="O114" s="37"/>
      <c r="P114" s="38"/>
    </row>
    <row r="115" spans="1:16" x14ac:dyDescent="0.2">
      <c r="A115" s="7"/>
      <c r="B115" s="7"/>
      <c r="C115" s="7"/>
      <c r="D115" s="7"/>
      <c r="E115" s="7"/>
      <c r="F115" s="7"/>
      <c r="G115" s="58">
        <f t="shared" si="12"/>
        <v>0</v>
      </c>
      <c r="H115" s="7"/>
      <c r="I115" s="7"/>
      <c r="J115" s="55">
        <v>1</v>
      </c>
      <c r="K115" s="58">
        <f t="shared" si="13"/>
        <v>0</v>
      </c>
      <c r="M115" s="148"/>
      <c r="N115" s="149">
        <f t="shared" si="11"/>
        <v>0</v>
      </c>
      <c r="O115" s="37"/>
      <c r="P115" s="38"/>
    </row>
    <row r="116" spans="1:16" x14ac:dyDescent="0.2">
      <c r="A116" s="7"/>
      <c r="B116" s="7"/>
      <c r="C116" s="7"/>
      <c r="D116" s="7"/>
      <c r="E116" s="7"/>
      <c r="F116" s="7"/>
      <c r="G116" s="58">
        <f t="shared" si="12"/>
        <v>0</v>
      </c>
      <c r="H116" s="7"/>
      <c r="I116" s="7"/>
      <c r="J116" s="55">
        <v>1</v>
      </c>
      <c r="K116" s="58">
        <f t="shared" si="13"/>
        <v>0</v>
      </c>
      <c r="M116" s="148"/>
      <c r="N116" s="149">
        <f t="shared" si="11"/>
        <v>0</v>
      </c>
      <c r="O116" s="37"/>
      <c r="P116" s="38"/>
    </row>
    <row r="117" spans="1:16" x14ac:dyDescent="0.2">
      <c r="A117" s="7"/>
      <c r="B117" s="7"/>
      <c r="C117" s="7"/>
      <c r="D117" s="7"/>
      <c r="E117" s="7"/>
      <c r="F117" s="7"/>
      <c r="G117" s="58">
        <f t="shared" si="12"/>
        <v>0</v>
      </c>
      <c r="H117" s="7"/>
      <c r="I117" s="7"/>
      <c r="J117" s="55">
        <v>1</v>
      </c>
      <c r="K117" s="58">
        <f t="shared" si="13"/>
        <v>0</v>
      </c>
      <c r="M117" s="148"/>
      <c r="N117" s="149">
        <f t="shared" si="11"/>
        <v>0</v>
      </c>
      <c r="O117" s="37"/>
      <c r="P117" s="38"/>
    </row>
    <row r="118" spans="1:16" x14ac:dyDescent="0.2">
      <c r="A118" s="7"/>
      <c r="B118" s="7"/>
      <c r="C118" s="7"/>
      <c r="D118" s="7"/>
      <c r="E118" s="7"/>
      <c r="F118" s="7"/>
      <c r="G118" s="58">
        <f t="shared" si="12"/>
        <v>0</v>
      </c>
      <c r="H118" s="7"/>
      <c r="I118" s="7"/>
      <c r="J118" s="55">
        <v>1</v>
      </c>
      <c r="K118" s="58">
        <f t="shared" si="13"/>
        <v>0</v>
      </c>
      <c r="M118" s="148"/>
      <c r="N118" s="149">
        <f t="shared" si="11"/>
        <v>0</v>
      </c>
      <c r="O118" s="37"/>
      <c r="P118" s="38"/>
    </row>
    <row r="119" spans="1:16" x14ac:dyDescent="0.2">
      <c r="A119" s="7"/>
      <c r="B119" s="7"/>
      <c r="C119" s="7"/>
      <c r="D119" s="7"/>
      <c r="E119" s="7"/>
      <c r="F119" s="7"/>
      <c r="G119" s="58">
        <f t="shared" si="12"/>
        <v>0</v>
      </c>
      <c r="H119" s="7"/>
      <c r="I119" s="7"/>
      <c r="J119" s="55">
        <v>1</v>
      </c>
      <c r="K119" s="58">
        <f t="shared" si="13"/>
        <v>0</v>
      </c>
      <c r="M119" s="148"/>
      <c r="N119" s="149">
        <f t="shared" si="11"/>
        <v>0</v>
      </c>
      <c r="O119" s="37"/>
      <c r="P119" s="38"/>
    </row>
    <row r="120" spans="1:16" x14ac:dyDescent="0.2">
      <c r="A120" s="7"/>
      <c r="B120" s="7"/>
      <c r="C120" s="7"/>
      <c r="D120" s="7"/>
      <c r="E120" s="7"/>
      <c r="F120" s="7"/>
      <c r="G120" s="58">
        <f t="shared" si="12"/>
        <v>0</v>
      </c>
      <c r="H120" s="7"/>
      <c r="I120" s="7"/>
      <c r="J120" s="55">
        <v>1</v>
      </c>
      <c r="K120" s="58">
        <f t="shared" si="13"/>
        <v>0</v>
      </c>
      <c r="M120" s="148"/>
      <c r="N120" s="149">
        <f t="shared" si="11"/>
        <v>0</v>
      </c>
      <c r="O120" s="39"/>
      <c r="P120" s="40"/>
    </row>
    <row r="121" spans="1:16" x14ac:dyDescent="0.2">
      <c r="A121" s="7"/>
      <c r="B121" s="7"/>
      <c r="C121" s="7"/>
      <c r="D121" s="7"/>
      <c r="E121" s="7"/>
      <c r="F121" s="7"/>
      <c r="G121" s="58">
        <f t="shared" si="12"/>
        <v>0</v>
      </c>
      <c r="H121" s="7"/>
      <c r="I121" s="7"/>
      <c r="J121" s="55">
        <v>1</v>
      </c>
      <c r="K121" s="58">
        <f t="shared" si="13"/>
        <v>0</v>
      </c>
      <c r="M121" s="148"/>
      <c r="N121" s="149">
        <f t="shared" si="11"/>
        <v>0</v>
      </c>
      <c r="O121" s="2"/>
      <c r="P121" s="41"/>
    </row>
    <row r="122" spans="1:16" x14ac:dyDescent="0.2">
      <c r="A122" s="54" t="str">
        <f>A$40</f>
        <v>© Ympäristöministeriö, LTO-laskin 2018 (versio maaliskuu 2017)</v>
      </c>
      <c r="B122" s="42"/>
      <c r="I122" s="42"/>
      <c r="J122" s="42"/>
      <c r="K122" s="43"/>
      <c r="O122" s="2"/>
      <c r="P122" s="41"/>
    </row>
  </sheetData>
  <sheetProtection password="94B5" sheet="1" objects="1" scenarios="1" selectLockedCells="1"/>
  <mergeCells count="22">
    <mergeCell ref="A104:B104"/>
    <mergeCell ref="A105:B105"/>
    <mergeCell ref="A12:B12"/>
    <mergeCell ref="A13:B13"/>
    <mergeCell ref="A46:B46"/>
    <mergeCell ref="A47:B47"/>
    <mergeCell ref="A70:B70"/>
    <mergeCell ref="A71:B71"/>
    <mergeCell ref="H104:I104"/>
    <mergeCell ref="H1:L1"/>
    <mergeCell ref="H2:L2"/>
    <mergeCell ref="H3:L3"/>
    <mergeCell ref="H4:L4"/>
    <mergeCell ref="H5:L5"/>
    <mergeCell ref="H6:L6"/>
    <mergeCell ref="L8:L9"/>
    <mergeCell ref="K100:K101"/>
    <mergeCell ref="H12:I12"/>
    <mergeCell ref="H46:I46"/>
    <mergeCell ref="H70:I70"/>
    <mergeCell ref="L66:L67"/>
    <mergeCell ref="K42:K43"/>
  </mergeCells>
  <phoneticPr fontId="2" type="noConversion"/>
  <pageMargins left="0.51181102362204722" right="0.19685039370078741" top="1.0629921259842521" bottom="0.43307086614173229" header="0.51181102362204722" footer="0.27559055118110237"/>
  <pageSetup paperSize="9" scale="85" fitToHeight="4" orientation="landscape" r:id="rId1"/>
  <headerFooter alignWithMargins="0">
    <oddHeader>&amp;CKoko rakennuksen ilmanvaihdon lämmöntalteenoton vuosihyötysuhteen laskenta
lämpöhäviöiden tasauslaskentaa varten.</oddHeader>
    <oddFooter>&amp;C&amp;P (&amp;N)</oddFooter>
  </headerFooter>
  <rowBreaks count="3" manualBreakCount="3">
    <brk id="40" max="16383" man="1"/>
    <brk id="64" max="16383" man="1"/>
    <brk id="9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30"/>
  <sheetViews>
    <sheetView workbookViewId="0">
      <selection activeCell="C21" sqref="C21"/>
    </sheetView>
  </sheetViews>
  <sheetFormatPr defaultColWidth="8.85546875" defaultRowHeight="12.75" x14ac:dyDescent="0.2"/>
  <cols>
    <col min="1" max="1" width="18.42578125" style="1" customWidth="1"/>
    <col min="2" max="2" width="42.28515625" style="1" customWidth="1"/>
    <col min="3" max="3" width="12" style="1" customWidth="1"/>
    <col min="4" max="4" width="11.140625" style="1" customWidth="1"/>
    <col min="5" max="5" width="12.28515625" style="1" customWidth="1"/>
    <col min="6" max="16384" width="8.85546875" style="1"/>
  </cols>
  <sheetData>
    <row r="1" spans="1:6" x14ac:dyDescent="0.2">
      <c r="A1" s="53" t="s">
        <v>85</v>
      </c>
      <c r="B1" s="180" t="str">
        <f>IF(Ilmanvaihto!H1=0,"",Ilmanvaihto!H1)</f>
        <v>RET-pientalo</v>
      </c>
      <c r="C1" s="181"/>
      <c r="D1" s="181"/>
      <c r="E1" s="181"/>
      <c r="F1" s="182"/>
    </row>
    <row r="2" spans="1:6" x14ac:dyDescent="0.2">
      <c r="A2" s="156" t="s">
        <v>86</v>
      </c>
      <c r="B2" s="186" t="str">
        <f>IF(Ilmanvaihto!H2=0,"",Ilmanvaihto!H2)</f>
        <v>esimerkki</v>
      </c>
      <c r="C2" s="187"/>
      <c r="D2" s="187"/>
      <c r="E2" s="187"/>
      <c r="F2" s="188"/>
    </row>
    <row r="3" spans="1:6" x14ac:dyDescent="0.2">
      <c r="A3" s="53" t="s">
        <v>87</v>
      </c>
      <c r="B3" s="180" t="str">
        <f>IF(Ilmanvaihto!H3=0,"",Ilmanvaihto!H3)</f>
        <v>1-kerroksinen pientalo, ikkunapinta-ala 15 % kerrostasoalasta.</v>
      </c>
      <c r="C3" s="181"/>
      <c r="D3" s="181"/>
      <c r="E3" s="181"/>
      <c r="F3" s="182"/>
    </row>
    <row r="4" spans="1:6" x14ac:dyDescent="0.2">
      <c r="A4" s="53" t="s">
        <v>88</v>
      </c>
      <c r="B4" s="180" t="str">
        <f>IF(Ilmanvaihto!H4=0,"",Ilmanvaihto!H4)</f>
        <v>Jukka Talonen</v>
      </c>
      <c r="C4" s="181"/>
      <c r="D4" s="181"/>
      <c r="E4" s="181"/>
      <c r="F4" s="182"/>
    </row>
    <row r="5" spans="1:6" x14ac:dyDescent="0.2">
      <c r="A5" s="53" t="s">
        <v>90</v>
      </c>
      <c r="B5" s="180" t="str">
        <f>IF(Ilmanvaihto!H5=0,"",Ilmanvaihto!H5)</f>
        <v>Lemmi Talteri</v>
      </c>
      <c r="C5" s="181"/>
      <c r="D5" s="181"/>
      <c r="E5" s="181"/>
      <c r="F5" s="182"/>
    </row>
    <row r="6" spans="1:6" x14ac:dyDescent="0.2">
      <c r="A6" s="53" t="s">
        <v>89</v>
      </c>
      <c r="B6" s="183">
        <f>IF(Ilmanvaihto!H6=0,"",Ilmanvaihto!H6)</f>
        <v>42825</v>
      </c>
      <c r="C6" s="184"/>
      <c r="D6" s="184"/>
      <c r="E6" s="184"/>
      <c r="F6" s="185"/>
    </row>
    <row r="8" spans="1:6" ht="16.149999999999999" customHeight="1" x14ac:dyDescent="0.2">
      <c r="B8" s="3" t="s">
        <v>121</v>
      </c>
    </row>
    <row r="9" spans="1:6" ht="16.5" x14ac:dyDescent="0.3">
      <c r="B9" s="3" t="s">
        <v>119</v>
      </c>
    </row>
    <row r="10" spans="1:6" ht="16.149999999999999" customHeight="1" x14ac:dyDescent="0.2">
      <c r="B10" s="3" t="s">
        <v>69</v>
      </c>
    </row>
    <row r="11" spans="1:6" ht="16.149999999999999" customHeight="1" x14ac:dyDescent="0.2">
      <c r="B11" s="3"/>
      <c r="D11" s="17" t="s">
        <v>1</v>
      </c>
      <c r="E11" s="17" t="s">
        <v>1</v>
      </c>
      <c r="F11" s="17" t="s">
        <v>2</v>
      </c>
    </row>
    <row r="12" spans="1:6" ht="16.149999999999999" customHeight="1" x14ac:dyDescent="0.2">
      <c r="B12" s="3"/>
      <c r="D12" s="18" t="s">
        <v>76</v>
      </c>
      <c r="E12" s="18" t="s">
        <v>6</v>
      </c>
      <c r="F12" s="18" t="s">
        <v>7</v>
      </c>
    </row>
    <row r="13" spans="1:6" ht="16.149999999999999" customHeight="1" x14ac:dyDescent="0.2">
      <c r="A13" s="4" t="s">
        <v>16</v>
      </c>
      <c r="B13" s="4" t="s">
        <v>17</v>
      </c>
      <c r="C13" s="5" t="s">
        <v>0</v>
      </c>
      <c r="D13" s="19" t="s">
        <v>10</v>
      </c>
      <c r="E13" s="18" t="s">
        <v>10</v>
      </c>
      <c r="F13" s="18" t="s">
        <v>11</v>
      </c>
    </row>
    <row r="14" spans="1:6" ht="29.25" customHeight="1" x14ac:dyDescent="0.2">
      <c r="A14" s="9" t="s">
        <v>93</v>
      </c>
      <c r="B14" s="9" t="s">
        <v>94</v>
      </c>
      <c r="C14" s="9" t="s">
        <v>100</v>
      </c>
      <c r="D14" s="56">
        <v>0.04</v>
      </c>
      <c r="E14" s="56">
        <v>4.2999999999999997E-2</v>
      </c>
      <c r="F14" s="12">
        <v>1</v>
      </c>
    </row>
    <row r="16" spans="1:6" x14ac:dyDescent="0.2">
      <c r="B16" s="1" t="s">
        <v>83</v>
      </c>
      <c r="C16" s="10">
        <v>0.84</v>
      </c>
      <c r="D16" s="1" t="s">
        <v>84</v>
      </c>
    </row>
    <row r="17" spans="2:4" x14ac:dyDescent="0.2">
      <c r="B17" s="1" t="s">
        <v>71</v>
      </c>
      <c r="C17" s="20">
        <f>MIN(1,(C16&gt;=0)*(C16&lt;=1)*(2/(1+C19)*C16)+(C16&gt;1)*(C16&lt;=100)*(2/(1+C19)*C16/100)+(C16&lt;0)*0+(C16&gt;100)*0)</f>
        <v>0.87036144578313246</v>
      </c>
    </row>
    <row r="18" spans="2:4" x14ac:dyDescent="0.2">
      <c r="B18" s="1" t="s">
        <v>45</v>
      </c>
      <c r="C18" s="20">
        <f>MIN(1,C17*C19)</f>
        <v>0.80963855421686748</v>
      </c>
    </row>
    <row r="19" spans="2:4" x14ac:dyDescent="0.2">
      <c r="B19" s="1" t="s">
        <v>72</v>
      </c>
      <c r="C19" s="20">
        <f>D14/E14</f>
        <v>0.93023255813953498</v>
      </c>
    </row>
    <row r="21" spans="2:4" x14ac:dyDescent="0.2">
      <c r="B21" s="1" t="s">
        <v>73</v>
      </c>
      <c r="C21" s="11">
        <v>21</v>
      </c>
      <c r="D21" s="52" t="s">
        <v>74</v>
      </c>
    </row>
    <row r="22" spans="2:4" x14ac:dyDescent="0.2">
      <c r="B22" s="1" t="s">
        <v>75</v>
      </c>
      <c r="C22" s="11">
        <v>5</v>
      </c>
      <c r="D22" s="52" t="s">
        <v>74</v>
      </c>
    </row>
    <row r="24" spans="2:4" ht="16.5" x14ac:dyDescent="0.3">
      <c r="B24" s="3" t="s">
        <v>120</v>
      </c>
    </row>
    <row r="25" spans="2:4" x14ac:dyDescent="0.2">
      <c r="B25" s="1" t="s">
        <v>70</v>
      </c>
    </row>
    <row r="26" spans="2:4" x14ac:dyDescent="0.2">
      <c r="B26" s="57" t="s">
        <v>110</v>
      </c>
      <c r="C26" s="158">
        <f>'Hki-2012'!H6</f>
        <v>0.7022715429044164</v>
      </c>
      <c r="D26" s="15">
        <f>C26/C$26</f>
        <v>1</v>
      </c>
    </row>
    <row r="27" spans="2:4" x14ac:dyDescent="0.2">
      <c r="B27" t="s">
        <v>108</v>
      </c>
      <c r="C27" s="159">
        <f>'Hki-2012'!J6</f>
        <v>0.66708435193137461</v>
      </c>
      <c r="D27" s="15">
        <f>C27/C$26</f>
        <v>0.94989517754412134</v>
      </c>
    </row>
    <row r="28" spans="2:4" x14ac:dyDescent="0.2">
      <c r="B28" t="s">
        <v>109</v>
      </c>
      <c r="C28" s="159">
        <f>'Hki-2012'!K6</f>
        <v>0.59898832614995845</v>
      </c>
      <c r="D28" s="15">
        <f>C28/C$26</f>
        <v>0.85292979930910362</v>
      </c>
    </row>
    <row r="29" spans="2:4" x14ac:dyDescent="0.2">
      <c r="B29" s="6"/>
      <c r="C29" s="21"/>
      <c r="D29" s="16"/>
    </row>
    <row r="30" spans="2:4" x14ac:dyDescent="0.2">
      <c r="B30" s="54" t="str">
        <f>Ilmanvaihto!A40</f>
        <v>© Ympäristöministeriö, LTO-laskin 2018 (versio maaliskuu 2017)</v>
      </c>
    </row>
  </sheetData>
  <sheetProtection password="94B5" sheet="1" objects="1" scenarios="1" selectLockedCells="1"/>
  <mergeCells count="6">
    <mergeCell ref="B5:F5"/>
    <mergeCell ref="B6:F6"/>
    <mergeCell ref="B1:F1"/>
    <mergeCell ref="B2:F2"/>
    <mergeCell ref="B3:F3"/>
    <mergeCell ref="B4:F4"/>
  </mergeCells>
  <phoneticPr fontId="2" type="noConversion"/>
  <conditionalFormatting sqref="C16">
    <cfRule type="cellIs" dxfId="4" priority="1" stopIfTrue="1" operator="lessThan">
      <formula>0</formula>
    </cfRule>
    <cfRule type="cellIs" dxfId="3" priority="2" stopIfTrue="1" operator="greaterThan">
      <formula>1</formula>
    </cfRule>
  </conditionalFormatting>
  <pageMargins left="0.74803149606299213" right="0.74803149606299213" top="0.98425196850393704" bottom="0.98425196850393704" header="0.51181102362204722" footer="0.51181102362204722"/>
  <pageSetup paperSize="9" scale="83" orientation="portrait" r:id="rId1"/>
  <headerFooter alignWithMargins="0">
    <oddHeader>&amp;CLTO-laskin 2018. Rakennuksen ilmanvaihdon lämmöntalteenoton vuosihyötysuhteen laskenta
lämpöhäviöiden tasauslaskentaa varten.&amp;R&amp;D&amp;T</oddHeader>
    <oddFooter>&amp;C&amp;P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3"/>
  <sheetViews>
    <sheetView workbookViewId="0">
      <selection activeCell="J25" sqref="J25"/>
    </sheetView>
  </sheetViews>
  <sheetFormatPr defaultColWidth="8.85546875" defaultRowHeight="12.75" x14ac:dyDescent="0.2"/>
  <cols>
    <col min="1" max="2" width="8.85546875" style="71" customWidth="1"/>
    <col min="3" max="4" width="10" style="71" customWidth="1"/>
    <col min="5" max="14" width="8.85546875" style="71" customWidth="1"/>
    <col min="15" max="15" width="9.5703125" style="71" bestFit="1" customWidth="1"/>
    <col min="16" max="16384" width="8.85546875" style="71"/>
  </cols>
  <sheetData>
    <row r="1" spans="1:27" x14ac:dyDescent="0.2">
      <c r="A1" s="69"/>
      <c r="B1" s="70"/>
      <c r="D1" s="70"/>
      <c r="G1" s="71" t="s">
        <v>36</v>
      </c>
      <c r="H1" s="72" t="s">
        <v>97</v>
      </c>
      <c r="I1" s="70" t="s">
        <v>37</v>
      </c>
      <c r="J1" s="70" t="s">
        <v>95</v>
      </c>
      <c r="K1" s="70" t="s">
        <v>96</v>
      </c>
      <c r="M1" s="70"/>
      <c r="O1" s="70"/>
      <c r="P1" s="70"/>
      <c r="Q1" s="70"/>
      <c r="U1" s="70"/>
      <c r="Y1" s="70"/>
    </row>
    <row r="2" spans="1:27" x14ac:dyDescent="0.2">
      <c r="A2" s="69"/>
      <c r="H2" s="73" t="s">
        <v>40</v>
      </c>
      <c r="I2" s="73" t="s">
        <v>40</v>
      </c>
      <c r="J2" s="73" t="s">
        <v>40</v>
      </c>
      <c r="K2" s="73" t="s">
        <v>40</v>
      </c>
      <c r="M2" s="74"/>
      <c r="O2" s="75"/>
      <c r="P2" s="75"/>
      <c r="Q2" s="74"/>
      <c r="S2" s="75"/>
      <c r="T2" s="75"/>
      <c r="U2" s="74"/>
      <c r="Y2" s="74"/>
      <c r="AA2" s="75"/>
    </row>
    <row r="3" spans="1:27" x14ac:dyDescent="0.2">
      <c r="A3" s="69"/>
      <c r="G3" s="73" t="s">
        <v>42</v>
      </c>
      <c r="H3" s="76">
        <f>M18</f>
        <v>6417.6209999999992</v>
      </c>
      <c r="I3" s="76"/>
      <c r="J3" s="76">
        <f>'Jky-2012'!J3</f>
        <v>7503.5687999999991</v>
      </c>
      <c r="K3" s="76">
        <f>'Sod-2012'!K3</f>
        <v>9110.8313999999955</v>
      </c>
      <c r="M3" s="74"/>
      <c r="O3" s="77"/>
      <c r="P3" s="77"/>
      <c r="Q3" s="74"/>
      <c r="S3" s="70"/>
      <c r="T3" s="75"/>
      <c r="U3" s="74"/>
      <c r="Y3" s="74"/>
      <c r="AA3" s="70"/>
    </row>
    <row r="4" spans="1:27" x14ac:dyDescent="0.2">
      <c r="A4" s="69"/>
      <c r="G4" s="73" t="s">
        <v>44</v>
      </c>
      <c r="H4" s="76">
        <f>H3-H5</f>
        <v>1910.7083985542176</v>
      </c>
      <c r="I4" s="76"/>
      <c r="J4" s="76">
        <f>'Jky-2012'!J4</f>
        <v>2498.0554698795177</v>
      </c>
      <c r="K4" s="76">
        <f>'Sod-2012'!K4</f>
        <v>3653.5497498795157</v>
      </c>
      <c r="M4" s="74"/>
      <c r="N4" s="74"/>
      <c r="O4" s="74"/>
      <c r="P4" s="74"/>
      <c r="Q4" s="74"/>
      <c r="R4" s="74"/>
      <c r="S4" s="74"/>
      <c r="T4" s="74"/>
      <c r="U4" s="74"/>
      <c r="Y4" s="74"/>
      <c r="Z4" s="74"/>
      <c r="AA4" s="74"/>
    </row>
    <row r="5" spans="1:27" x14ac:dyDescent="0.2">
      <c r="G5" s="73" t="s">
        <v>48</v>
      </c>
      <c r="H5" s="76">
        <f>O18</f>
        <v>4506.9126014457815</v>
      </c>
      <c r="I5" s="76"/>
      <c r="J5" s="76">
        <f>'Jky-2012'!J5</f>
        <v>5005.5133301204814</v>
      </c>
      <c r="K5" s="76">
        <f>'Sod-2012'!K5</f>
        <v>5457.2816501204798</v>
      </c>
      <c r="M5" s="78"/>
      <c r="N5" s="79"/>
      <c r="O5" s="75"/>
      <c r="P5" s="75"/>
      <c r="Q5" s="78"/>
      <c r="R5" s="79"/>
      <c r="S5" s="75"/>
      <c r="T5" s="75"/>
      <c r="U5" s="78"/>
      <c r="Y5" s="78"/>
      <c r="Z5" s="79"/>
      <c r="AA5" s="75"/>
    </row>
    <row r="6" spans="1:27" x14ac:dyDescent="0.2">
      <c r="G6" s="73" t="s">
        <v>46</v>
      </c>
      <c r="H6" s="79">
        <f>N14</f>
        <v>0.7022715429044164</v>
      </c>
      <c r="I6" s="79"/>
      <c r="J6" s="79">
        <f>'Jky-2012'!J6</f>
        <v>0.66708435193137461</v>
      </c>
      <c r="K6" s="79">
        <f>'Sod-2012'!K6</f>
        <v>0.59898832614995845</v>
      </c>
    </row>
    <row r="7" spans="1:27" x14ac:dyDescent="0.2">
      <c r="G7" s="73" t="s">
        <v>49</v>
      </c>
      <c r="H7" s="76">
        <f>Q18</f>
        <v>477.34644000000003</v>
      </c>
      <c r="I7" s="76"/>
      <c r="J7" s="76">
        <f>'Jky-2012'!J7</f>
        <v>764.65524000000028</v>
      </c>
      <c r="K7" s="76">
        <f>'Sod-2012'!K7</f>
        <v>1651.6386000000002</v>
      </c>
    </row>
    <row r="8" spans="1:27" x14ac:dyDescent="0.2">
      <c r="G8" s="73" t="s">
        <v>47</v>
      </c>
      <c r="H8" s="75">
        <f>Q22</f>
        <v>385.45416666666677</v>
      </c>
      <c r="I8" s="76"/>
      <c r="J8" s="76">
        <f>'Jky-2012'!J8</f>
        <v>617.45416666666699</v>
      </c>
      <c r="K8" s="76">
        <f>'Sod-2012'!K8</f>
        <v>1333.6875000000005</v>
      </c>
    </row>
    <row r="9" spans="1:27" x14ac:dyDescent="0.2">
      <c r="G9" s="73" t="s">
        <v>41</v>
      </c>
      <c r="H9" s="75">
        <f>M22</f>
        <v>5182.1875</v>
      </c>
      <c r="I9" s="76"/>
      <c r="J9" s="76">
        <f>'Jky-2012'!J9</f>
        <v>6059.083333333333</v>
      </c>
      <c r="K9" s="76">
        <f>'Sod-2012'!K9</f>
        <v>7356.9374999999982</v>
      </c>
    </row>
    <row r="10" spans="1:27" x14ac:dyDescent="0.2">
      <c r="G10" s="73" t="s">
        <v>50</v>
      </c>
      <c r="H10" s="75">
        <f>N22</f>
        <v>3912.2505220883536</v>
      </c>
      <c r="I10" s="76"/>
      <c r="J10" s="76">
        <f>'Jky-2012'!J10</f>
        <v>4345.0636546184733</v>
      </c>
      <c r="K10" s="76">
        <f>'Sod-2012'!K10</f>
        <v>4737.2236546184731</v>
      </c>
    </row>
    <row r="11" spans="1:27" x14ac:dyDescent="0.2">
      <c r="G11" s="73" t="s">
        <v>51</v>
      </c>
      <c r="H11" s="75">
        <f>O22</f>
        <v>3639.3028112449792</v>
      </c>
      <c r="I11" s="76"/>
      <c r="J11" s="76">
        <f>'Jky-2012'!J11</f>
        <v>4041.9196787148599</v>
      </c>
      <c r="K11" s="76">
        <f>'Sod-2012'!K11</f>
        <v>4406.7196787148587</v>
      </c>
    </row>
    <row r="12" spans="1:27" x14ac:dyDescent="0.2">
      <c r="C12" s="80"/>
      <c r="D12" s="80"/>
      <c r="E12" s="80"/>
      <c r="F12" s="80"/>
      <c r="G12" s="81" t="s">
        <v>52</v>
      </c>
      <c r="H12" s="80">
        <f>P14</f>
        <v>43</v>
      </c>
      <c r="I12" s="80"/>
      <c r="J12" s="80">
        <f>'Jky-2012'!J12</f>
        <v>43</v>
      </c>
      <c r="K12" s="80">
        <f>'Sod-2012'!K12</f>
        <v>43</v>
      </c>
      <c r="L12" s="80"/>
      <c r="M12" s="80"/>
      <c r="N12" s="80"/>
      <c r="O12" s="80"/>
      <c r="P12" s="80"/>
      <c r="Q12" s="80"/>
      <c r="R12" s="80"/>
    </row>
    <row r="13" spans="1:27" x14ac:dyDescent="0.2">
      <c r="C13" s="80"/>
      <c r="D13" s="80"/>
      <c r="E13" s="80"/>
      <c r="F13" s="80"/>
      <c r="G13" s="81" t="s">
        <v>53</v>
      </c>
      <c r="H13" s="80">
        <f>E24</f>
        <v>21</v>
      </c>
      <c r="I13" s="80"/>
      <c r="J13" s="80">
        <f>'Jky-2012'!J13</f>
        <v>21</v>
      </c>
      <c r="K13" s="80">
        <f>'Sod-2012'!K13</f>
        <v>21</v>
      </c>
      <c r="L13" s="80"/>
      <c r="M13" s="80"/>
      <c r="N13" s="80"/>
      <c r="O13" s="80"/>
      <c r="P13" s="80"/>
      <c r="Q13" s="80"/>
      <c r="R13" s="80"/>
      <c r="S13" s="69"/>
    </row>
    <row r="14" spans="1:27" ht="19.5" x14ac:dyDescent="0.35">
      <c r="C14" s="80"/>
      <c r="D14" s="80"/>
      <c r="E14" s="80"/>
      <c r="F14" s="80"/>
      <c r="G14" s="81" t="s">
        <v>43</v>
      </c>
      <c r="H14" s="80">
        <f>P23</f>
        <v>15</v>
      </c>
      <c r="I14" s="80"/>
      <c r="J14" s="80">
        <f>'Jky-2012'!J14</f>
        <v>15</v>
      </c>
      <c r="K14" s="80">
        <f>'Sod-2012'!K14</f>
        <v>15</v>
      </c>
      <c r="L14" s="80"/>
      <c r="M14" s="82" t="s">
        <v>131</v>
      </c>
      <c r="N14" s="83">
        <f>N22/M22*I24</f>
        <v>0.7022715429044164</v>
      </c>
      <c r="O14" s="80"/>
      <c r="P14" s="84">
        <f>'LTO-laskin'!E14*1000+1E-50</f>
        <v>43</v>
      </c>
      <c r="Q14" s="84" t="s">
        <v>54</v>
      </c>
      <c r="R14" s="80"/>
      <c r="S14" s="69"/>
    </row>
    <row r="15" spans="1:27" x14ac:dyDescent="0.2">
      <c r="C15" s="80"/>
      <c r="D15" s="80"/>
      <c r="E15" s="80"/>
      <c r="F15" s="80"/>
      <c r="G15" s="81" t="s">
        <v>55</v>
      </c>
      <c r="H15" s="80">
        <f>D24</f>
        <v>5</v>
      </c>
      <c r="I15" s="80"/>
      <c r="J15" s="80">
        <f>'Jky-2012'!J15</f>
        <v>5</v>
      </c>
      <c r="K15" s="80">
        <f>'Sod-2012'!K15</f>
        <v>5</v>
      </c>
      <c r="L15" s="80"/>
      <c r="M15" s="80"/>
      <c r="N15" s="80"/>
      <c r="O15" s="80"/>
      <c r="P15" s="80"/>
      <c r="Q15" s="80"/>
      <c r="R15" s="80"/>
      <c r="S15" s="69"/>
    </row>
    <row r="16" spans="1:27" x14ac:dyDescent="0.2">
      <c r="C16" s="80"/>
      <c r="D16" s="80"/>
      <c r="E16" s="80"/>
      <c r="F16" s="80"/>
      <c r="G16" s="81" t="s">
        <v>45</v>
      </c>
      <c r="H16" s="85">
        <f>K24</f>
        <v>0.80963855421686748</v>
      </c>
      <c r="I16" s="85"/>
      <c r="J16" s="85">
        <f>'Jky-2012'!J16</f>
        <v>0.80963855421686748</v>
      </c>
      <c r="K16" s="85">
        <f>'Sod-2012'!K16</f>
        <v>0.80963855421686748</v>
      </c>
      <c r="L16" s="80"/>
      <c r="M16" s="80" t="s">
        <v>56</v>
      </c>
      <c r="N16" s="80"/>
      <c r="O16" s="80" t="s">
        <v>57</v>
      </c>
      <c r="P16" s="80"/>
      <c r="Q16" s="80"/>
      <c r="R16" s="80"/>
      <c r="S16" s="69"/>
    </row>
    <row r="17" spans="1:20" x14ac:dyDescent="0.2">
      <c r="C17" s="80"/>
      <c r="D17" s="80"/>
      <c r="E17" s="80"/>
      <c r="F17" s="80"/>
      <c r="G17" s="81" t="s">
        <v>58</v>
      </c>
      <c r="H17" s="85">
        <f>I24</f>
        <v>0.93023255813953498</v>
      </c>
      <c r="I17" s="85"/>
      <c r="J17" s="85">
        <f>'Jky-2012'!J17</f>
        <v>0.93023255813953498</v>
      </c>
      <c r="K17" s="85">
        <f>'Sod-2012'!K17</f>
        <v>0.93023255813953498</v>
      </c>
      <c r="L17" s="80"/>
      <c r="M17" s="80" t="s">
        <v>59</v>
      </c>
      <c r="N17" s="80"/>
      <c r="O17" s="80" t="s">
        <v>60</v>
      </c>
      <c r="P17" s="80"/>
      <c r="Q17" s="80" t="s">
        <v>61</v>
      </c>
      <c r="R17" s="80"/>
      <c r="S17" s="69"/>
    </row>
    <row r="18" spans="1:20" x14ac:dyDescent="0.2">
      <c r="C18" s="80"/>
      <c r="D18" s="80"/>
      <c r="E18" s="80"/>
      <c r="F18" s="80"/>
      <c r="G18" s="81" t="s">
        <v>62</v>
      </c>
      <c r="H18" s="80">
        <v>12</v>
      </c>
      <c r="I18" s="80"/>
      <c r="J18" s="80">
        <f>'Jky-2012'!J18</f>
        <v>12</v>
      </c>
      <c r="K18" s="80">
        <f>'Sod-2012'!K18</f>
        <v>12</v>
      </c>
      <c r="L18" s="80"/>
      <c r="M18" s="86">
        <f>P14/1000*1.2*M22*24</f>
        <v>6417.6209999999992</v>
      </c>
      <c r="N18" s="86"/>
      <c r="O18" s="86">
        <f>P14/1000*1.2*O22*24</f>
        <v>4506.9126014457815</v>
      </c>
      <c r="P18" s="80"/>
      <c r="Q18" s="86">
        <f>P14/1000*1.2*Q22*24</f>
        <v>477.34644000000003</v>
      </c>
      <c r="R18" s="80"/>
      <c r="S18" s="69"/>
    </row>
    <row r="19" spans="1:20" x14ac:dyDescent="0.2">
      <c r="D19" s="80"/>
      <c r="E19" s="80"/>
      <c r="F19" s="80"/>
      <c r="G19" s="80"/>
      <c r="H19" s="80"/>
      <c r="I19" s="80"/>
      <c r="J19" s="80"/>
      <c r="K19" s="80"/>
      <c r="L19" s="80"/>
      <c r="M19" s="80"/>
      <c r="N19" s="80" t="s">
        <v>23</v>
      </c>
      <c r="O19" s="80"/>
      <c r="P19" s="80"/>
      <c r="Q19" s="80"/>
      <c r="R19" s="87"/>
      <c r="S19" s="87"/>
      <c r="T19" s="69"/>
    </row>
    <row r="20" spans="1:20" x14ac:dyDescent="0.2">
      <c r="C20" s="88">
        <v>40654</v>
      </c>
      <c r="D20" s="80"/>
      <c r="E20" s="80"/>
      <c r="F20" s="80"/>
      <c r="G20" s="80"/>
      <c r="H20" s="89"/>
      <c r="I20" s="80"/>
      <c r="J20" s="80"/>
      <c r="K20" s="80"/>
      <c r="L20" s="80"/>
      <c r="M20" s="80"/>
      <c r="N20" s="90" t="s">
        <v>24</v>
      </c>
      <c r="O20" s="90" t="s">
        <v>24</v>
      </c>
      <c r="P20" s="90" t="s">
        <v>25</v>
      </c>
      <c r="Q20" s="80" t="s">
        <v>63</v>
      </c>
      <c r="R20" s="80"/>
      <c r="S20" s="80"/>
      <c r="T20" s="69"/>
    </row>
    <row r="21" spans="1:20" x14ac:dyDescent="0.2">
      <c r="A21" s="91" t="s">
        <v>97</v>
      </c>
      <c r="D21" s="80"/>
      <c r="E21" s="80"/>
      <c r="F21" s="80"/>
      <c r="G21" s="80"/>
      <c r="H21" s="89"/>
      <c r="I21" s="80"/>
      <c r="J21" s="80"/>
      <c r="K21" s="80"/>
      <c r="L21" s="80"/>
      <c r="M21" s="80"/>
      <c r="N21" s="81" t="s">
        <v>32</v>
      </c>
      <c r="O21" s="81" t="s">
        <v>33</v>
      </c>
      <c r="P21" s="81" t="s">
        <v>34</v>
      </c>
      <c r="Q21" s="80"/>
      <c r="R21" s="80"/>
      <c r="S21" s="84"/>
      <c r="T21" s="69"/>
    </row>
    <row r="22" spans="1:20" ht="19.5" x14ac:dyDescent="0.35">
      <c r="A22" s="73" t="s">
        <v>26</v>
      </c>
      <c r="B22" s="73" t="s">
        <v>27</v>
      </c>
      <c r="C22" s="81" t="s">
        <v>64</v>
      </c>
      <c r="D22" s="81" t="s">
        <v>65</v>
      </c>
      <c r="E22" s="81" t="s">
        <v>28</v>
      </c>
      <c r="F22" s="81" t="s">
        <v>66</v>
      </c>
      <c r="G22" s="81" t="s">
        <v>29</v>
      </c>
      <c r="H22" s="81" t="s">
        <v>30</v>
      </c>
      <c r="I22" s="80" t="s">
        <v>31</v>
      </c>
      <c r="J22" s="82" t="s">
        <v>132</v>
      </c>
      <c r="K22" s="82" t="s">
        <v>133</v>
      </c>
      <c r="L22" s="82" t="s">
        <v>133</v>
      </c>
      <c r="M22" s="92">
        <f>SUM(M23:M90)</f>
        <v>5182.1875</v>
      </c>
      <c r="N22" s="92">
        <f>SUM(N23:N90)</f>
        <v>3912.2505220883536</v>
      </c>
      <c r="O22" s="92">
        <f>SUM(O23:O90)</f>
        <v>3639.3028112449792</v>
      </c>
      <c r="P22" s="80" t="s">
        <v>67</v>
      </c>
      <c r="Q22" s="92">
        <f>SUM(Q23:Q90)</f>
        <v>385.45416666666677</v>
      </c>
      <c r="R22" s="82" t="s">
        <v>132</v>
      </c>
      <c r="S22" s="93" t="s">
        <v>66</v>
      </c>
    </row>
    <row r="23" spans="1:20" x14ac:dyDescent="0.2">
      <c r="C23" s="80"/>
      <c r="D23" s="80"/>
      <c r="E23" s="80"/>
      <c r="F23" s="80"/>
      <c r="G23" s="80"/>
      <c r="H23" s="80"/>
      <c r="I23" s="80" t="s">
        <v>68</v>
      </c>
      <c r="J23" s="80"/>
      <c r="K23" s="80"/>
      <c r="L23" s="85"/>
      <c r="M23" s="80"/>
      <c r="N23" s="80"/>
      <c r="O23" s="80"/>
      <c r="P23" s="84">
        <v>15</v>
      </c>
      <c r="Q23" s="80"/>
      <c r="R23" s="80"/>
      <c r="S23" s="69"/>
    </row>
    <row r="24" spans="1:20" x14ac:dyDescent="0.2">
      <c r="A24" s="71">
        <v>-21.5</v>
      </c>
      <c r="B24" s="91">
        <v>0</v>
      </c>
      <c r="C24" s="80">
        <f>E24</f>
        <v>21</v>
      </c>
      <c r="D24" s="84">
        <f>'LTO-laskin'!C22</f>
        <v>5</v>
      </c>
      <c r="E24" s="84">
        <f>'LTO-laskin'!C21</f>
        <v>21</v>
      </c>
      <c r="F24" s="89">
        <f t="shared" ref="F24:F57" si="0">E24-K24*(E24-A24)</f>
        <v>-13.409638554216869</v>
      </c>
      <c r="G24" s="89">
        <f>MAX(F24,D24,S24)</f>
        <v>5</v>
      </c>
      <c r="H24" s="89">
        <f t="shared" ref="H24:H57" si="1">A24+J24*(E24-A24)</f>
        <v>-4.3000000000000007</v>
      </c>
      <c r="I24" s="94">
        <f>'LTO-laskin'!C19</f>
        <v>0.93023255813953498</v>
      </c>
      <c r="J24" s="85">
        <f>L24/I24</f>
        <v>0.40470588235294114</v>
      </c>
      <c r="K24" s="94">
        <f>'LTO-laskin'!C18</f>
        <v>0.80963855421686748</v>
      </c>
      <c r="L24" s="85">
        <f t="shared" ref="L24:L57" si="2">(E24-G24)/(E24-A24)</f>
        <v>0.37647058823529411</v>
      </c>
      <c r="M24" s="92">
        <f t="shared" ref="M24:M57" si="3">MAX((B24-B23)/100*365*(E24-A24),0)</f>
        <v>0</v>
      </c>
      <c r="N24" s="92">
        <f t="shared" ref="N24:N57" si="4">MAX((B24-B23)/100*365*(H24-A24),0)</f>
        <v>0</v>
      </c>
      <c r="O24" s="92">
        <f>MAX((B24-B23)/100*365*(E24-G24),0)</f>
        <v>0</v>
      </c>
      <c r="P24" s="89">
        <f t="shared" ref="P24:P57" si="5">MAX(0,P$23-H24)</f>
        <v>19.3</v>
      </c>
      <c r="Q24" s="89">
        <f>(B24-B23)/100*365*P24</f>
        <v>0</v>
      </c>
      <c r="R24" s="95">
        <f t="shared" ref="R24:R57" si="6">MAX((C24-A24)/(E24-A24),0)</f>
        <v>1</v>
      </c>
      <c r="S24" s="69">
        <f t="shared" ref="S24:S57" si="7">E24-R24*I24*(E24-A24)</f>
        <v>-18.534883720930239</v>
      </c>
    </row>
    <row r="25" spans="1:20" x14ac:dyDescent="0.2">
      <c r="A25" s="71">
        <v>-20.5</v>
      </c>
      <c r="B25" s="91">
        <v>7.9908675799086767E-2</v>
      </c>
      <c r="C25" s="69">
        <f t="shared" ref="C25:C57" si="8">C24</f>
        <v>21</v>
      </c>
      <c r="D25" s="69">
        <f t="shared" ref="D25:D57" si="9">D24</f>
        <v>5</v>
      </c>
      <c r="E25" s="69">
        <f t="shared" ref="E25:E57" si="10">E24</f>
        <v>21</v>
      </c>
      <c r="F25" s="96">
        <f t="shared" si="0"/>
        <v>-12.600000000000001</v>
      </c>
      <c r="G25" s="96">
        <f t="shared" ref="G25:G57" si="11">MAX(F25,D25,S25)</f>
        <v>5</v>
      </c>
      <c r="H25" s="96">
        <f t="shared" si="1"/>
        <v>-3.3000000000000007</v>
      </c>
      <c r="I25" s="97">
        <f t="shared" ref="I25:I57" si="12">I24</f>
        <v>0.93023255813953498</v>
      </c>
      <c r="J25" s="97">
        <f t="shared" ref="J25:J57" si="13">L25/I25</f>
        <v>0.41445783132530117</v>
      </c>
      <c r="K25" s="97">
        <f>K24</f>
        <v>0.80963855421686748</v>
      </c>
      <c r="L25" s="85">
        <f t="shared" si="2"/>
        <v>0.38554216867469882</v>
      </c>
      <c r="M25" s="92">
        <f t="shared" si="3"/>
        <v>12.104166666666668</v>
      </c>
      <c r="N25" s="92">
        <f t="shared" si="4"/>
        <v>5.0166666666666666</v>
      </c>
      <c r="O25" s="92">
        <f t="shared" ref="O25:O57" si="14">MAX((B25-B24)/100*365*(E25-G25),0)</f>
        <v>4.666666666666667</v>
      </c>
      <c r="P25" s="96">
        <f t="shared" si="5"/>
        <v>18.3</v>
      </c>
      <c r="Q25" s="96">
        <f>(B25-B24)/100*365*P25</f>
        <v>5.3375000000000004</v>
      </c>
      <c r="R25" s="98">
        <f t="shared" si="6"/>
        <v>1</v>
      </c>
      <c r="S25" s="69">
        <f t="shared" si="7"/>
        <v>-17.604651162790702</v>
      </c>
    </row>
    <row r="26" spans="1:20" x14ac:dyDescent="0.2">
      <c r="A26" s="71">
        <v>-19.5</v>
      </c>
      <c r="B26" s="91">
        <v>0.33105022831050229</v>
      </c>
      <c r="C26" s="69">
        <f t="shared" si="8"/>
        <v>21</v>
      </c>
      <c r="D26" s="69">
        <f t="shared" si="9"/>
        <v>5</v>
      </c>
      <c r="E26" s="69">
        <f t="shared" si="10"/>
        <v>21</v>
      </c>
      <c r="F26" s="96">
        <f t="shared" si="0"/>
        <v>-11.790361445783134</v>
      </c>
      <c r="G26" s="96">
        <f t="shared" si="11"/>
        <v>5</v>
      </c>
      <c r="H26" s="96">
        <f t="shared" si="1"/>
        <v>-2.3000000000000043</v>
      </c>
      <c r="I26" s="97">
        <f t="shared" si="12"/>
        <v>0.93023255813953498</v>
      </c>
      <c r="J26" s="97">
        <f t="shared" si="13"/>
        <v>0.42469135802469127</v>
      </c>
      <c r="K26" s="97">
        <f t="shared" ref="K26:K56" si="15">K25</f>
        <v>0.80963855421686748</v>
      </c>
      <c r="L26" s="85">
        <f t="shared" si="2"/>
        <v>0.39506172839506171</v>
      </c>
      <c r="M26" s="92">
        <f t="shared" si="3"/>
        <v>37.125</v>
      </c>
      <c r="N26" s="92">
        <f t="shared" si="4"/>
        <v>15.766666666666662</v>
      </c>
      <c r="O26" s="92">
        <f t="shared" si="14"/>
        <v>14.666666666666666</v>
      </c>
      <c r="P26" s="96">
        <f t="shared" si="5"/>
        <v>17.300000000000004</v>
      </c>
      <c r="Q26" s="96">
        <f t="shared" ref="Q26:Q57" si="16">(B26-B25)/100*365*P26</f>
        <v>15.858333333333336</v>
      </c>
      <c r="R26" s="98">
        <f t="shared" si="6"/>
        <v>1</v>
      </c>
      <c r="S26" s="69">
        <f t="shared" si="7"/>
        <v>-16.674418604651166</v>
      </c>
    </row>
    <row r="27" spans="1:20" x14ac:dyDescent="0.2">
      <c r="A27" s="71">
        <v>-18.5</v>
      </c>
      <c r="B27" s="91">
        <v>0.55936073059360725</v>
      </c>
      <c r="C27" s="69">
        <f t="shared" si="8"/>
        <v>21</v>
      </c>
      <c r="D27" s="69">
        <f t="shared" si="9"/>
        <v>5</v>
      </c>
      <c r="E27" s="69">
        <f t="shared" si="10"/>
        <v>21</v>
      </c>
      <c r="F27" s="96">
        <f t="shared" si="0"/>
        <v>-10.980722891566266</v>
      </c>
      <c r="G27" s="96">
        <f t="shared" si="11"/>
        <v>5</v>
      </c>
      <c r="H27" s="96">
        <f t="shared" si="1"/>
        <v>-1.3000000000000043</v>
      </c>
      <c r="I27" s="97">
        <f t="shared" si="12"/>
        <v>0.93023255813953498</v>
      </c>
      <c r="J27" s="97">
        <f t="shared" si="13"/>
        <v>0.43544303797468348</v>
      </c>
      <c r="K27" s="97">
        <f t="shared" si="15"/>
        <v>0.80963855421686748</v>
      </c>
      <c r="L27" s="85">
        <f t="shared" si="2"/>
        <v>0.4050632911392405</v>
      </c>
      <c r="M27" s="92">
        <f t="shared" si="3"/>
        <v>32.916666666666657</v>
      </c>
      <c r="N27" s="92">
        <f t="shared" si="4"/>
        <v>14.333333333333327</v>
      </c>
      <c r="O27" s="92">
        <f t="shared" si="14"/>
        <v>13.33333333333333</v>
      </c>
      <c r="P27" s="96">
        <f t="shared" si="5"/>
        <v>16.300000000000004</v>
      </c>
      <c r="Q27" s="96">
        <f t="shared" si="16"/>
        <v>13.583333333333334</v>
      </c>
      <c r="R27" s="98">
        <f t="shared" si="6"/>
        <v>1</v>
      </c>
      <c r="S27" s="69">
        <f t="shared" si="7"/>
        <v>-15.744186046511629</v>
      </c>
    </row>
    <row r="28" spans="1:20" x14ac:dyDescent="0.2">
      <c r="A28" s="71">
        <v>-17.5</v>
      </c>
      <c r="B28" s="91">
        <v>0.83333333333333337</v>
      </c>
      <c r="C28" s="71">
        <f t="shared" si="8"/>
        <v>21</v>
      </c>
      <c r="D28" s="71">
        <f t="shared" si="9"/>
        <v>5</v>
      </c>
      <c r="E28" s="71">
        <f t="shared" si="10"/>
        <v>21</v>
      </c>
      <c r="F28" s="99">
        <f t="shared" si="0"/>
        <v>-10.171084337349399</v>
      </c>
      <c r="G28" s="99">
        <f t="shared" si="11"/>
        <v>5</v>
      </c>
      <c r="H28" s="99">
        <f t="shared" si="1"/>
        <v>-0.30000000000000071</v>
      </c>
      <c r="I28" s="78">
        <f t="shared" si="12"/>
        <v>0.93023255813953498</v>
      </c>
      <c r="J28" s="78">
        <f t="shared" si="13"/>
        <v>0.44675324675324674</v>
      </c>
      <c r="K28" s="78">
        <f t="shared" si="15"/>
        <v>0.80963855421686748</v>
      </c>
      <c r="L28" s="100">
        <f t="shared" si="2"/>
        <v>0.41558441558441561</v>
      </c>
      <c r="M28" s="101">
        <f t="shared" si="3"/>
        <v>38.500000000000007</v>
      </c>
      <c r="N28" s="101">
        <f t="shared" si="4"/>
        <v>17.200000000000003</v>
      </c>
      <c r="O28" s="101">
        <f t="shared" si="14"/>
        <v>16.000000000000004</v>
      </c>
      <c r="P28" s="99">
        <f t="shared" si="5"/>
        <v>15.3</v>
      </c>
      <c r="Q28" s="99">
        <f t="shared" si="16"/>
        <v>15.300000000000004</v>
      </c>
      <c r="R28" s="102">
        <f t="shared" si="6"/>
        <v>1</v>
      </c>
      <c r="S28" s="71">
        <f t="shared" si="7"/>
        <v>-14.8139534883721</v>
      </c>
    </row>
    <row r="29" spans="1:20" x14ac:dyDescent="0.2">
      <c r="A29" s="71">
        <v>-16.5</v>
      </c>
      <c r="B29" s="91">
        <v>1.1986301369863013</v>
      </c>
      <c r="C29" s="71">
        <f t="shared" si="8"/>
        <v>21</v>
      </c>
      <c r="D29" s="71">
        <f t="shared" si="9"/>
        <v>5</v>
      </c>
      <c r="E29" s="71">
        <f t="shared" si="10"/>
        <v>21</v>
      </c>
      <c r="F29" s="99">
        <f t="shared" si="0"/>
        <v>-9.3614457831325311</v>
      </c>
      <c r="G29" s="99">
        <f t="shared" si="11"/>
        <v>5</v>
      </c>
      <c r="H29" s="99">
        <f t="shared" si="1"/>
        <v>0.69999999999999929</v>
      </c>
      <c r="I29" s="78">
        <f t="shared" si="12"/>
        <v>0.93023255813953498</v>
      </c>
      <c r="J29" s="78">
        <f t="shared" si="13"/>
        <v>0.45866666666666667</v>
      </c>
      <c r="K29" s="78">
        <f t="shared" si="15"/>
        <v>0.80963855421686748</v>
      </c>
      <c r="L29" s="100">
        <f t="shared" si="2"/>
        <v>0.42666666666666669</v>
      </c>
      <c r="M29" s="101">
        <f t="shared" si="3"/>
        <v>49.999999999999979</v>
      </c>
      <c r="N29" s="101">
        <f t="shared" si="4"/>
        <v>22.933333333333323</v>
      </c>
      <c r="O29" s="101">
        <f t="shared" si="14"/>
        <v>21.333333333333325</v>
      </c>
      <c r="P29" s="99">
        <f t="shared" si="5"/>
        <v>14.3</v>
      </c>
      <c r="Q29" s="99">
        <f t="shared" si="16"/>
        <v>19.066666666666659</v>
      </c>
      <c r="R29" s="102">
        <f t="shared" si="6"/>
        <v>1</v>
      </c>
      <c r="S29" s="71">
        <f t="shared" si="7"/>
        <v>-13.883720930232563</v>
      </c>
    </row>
    <row r="30" spans="1:20" x14ac:dyDescent="0.2">
      <c r="A30" s="71">
        <v>-15.5</v>
      </c>
      <c r="B30" s="91">
        <v>1.872146118721461</v>
      </c>
      <c r="C30" s="71">
        <f t="shared" si="8"/>
        <v>21</v>
      </c>
      <c r="D30" s="71">
        <f t="shared" si="9"/>
        <v>5</v>
      </c>
      <c r="E30" s="71">
        <f t="shared" si="10"/>
        <v>21</v>
      </c>
      <c r="F30" s="99">
        <f t="shared" si="0"/>
        <v>-8.5518072289156635</v>
      </c>
      <c r="G30" s="99">
        <f t="shared" si="11"/>
        <v>5</v>
      </c>
      <c r="H30" s="99">
        <f t="shared" si="1"/>
        <v>1.6999999999999993</v>
      </c>
      <c r="I30" s="78">
        <f t="shared" si="12"/>
        <v>0.93023255813953498</v>
      </c>
      <c r="J30" s="78">
        <f t="shared" si="13"/>
        <v>0.47123287671232872</v>
      </c>
      <c r="K30" s="78">
        <f t="shared" si="15"/>
        <v>0.80963855421686748</v>
      </c>
      <c r="L30" s="100">
        <f t="shared" si="2"/>
        <v>0.43835616438356162</v>
      </c>
      <c r="M30" s="101">
        <f t="shared" si="3"/>
        <v>89.729166666666657</v>
      </c>
      <c r="N30" s="101">
        <f t="shared" si="4"/>
        <v>42.283333333333324</v>
      </c>
      <c r="O30" s="101">
        <f t="shared" si="14"/>
        <v>39.333333333333329</v>
      </c>
      <c r="P30" s="99">
        <f t="shared" si="5"/>
        <v>13.3</v>
      </c>
      <c r="Q30" s="99">
        <f t="shared" si="16"/>
        <v>32.695833333333333</v>
      </c>
      <c r="R30" s="102">
        <f t="shared" si="6"/>
        <v>1</v>
      </c>
      <c r="S30" s="71">
        <f t="shared" si="7"/>
        <v>-12.953488372093027</v>
      </c>
    </row>
    <row r="31" spans="1:20" x14ac:dyDescent="0.2">
      <c r="A31" s="71">
        <v>-14.5</v>
      </c>
      <c r="B31" s="91">
        <v>2.7625570776255706</v>
      </c>
      <c r="C31" s="71">
        <f t="shared" si="8"/>
        <v>21</v>
      </c>
      <c r="D31" s="71">
        <f t="shared" si="9"/>
        <v>5</v>
      </c>
      <c r="E31" s="71">
        <f t="shared" si="10"/>
        <v>21</v>
      </c>
      <c r="F31" s="99">
        <f t="shared" si="0"/>
        <v>-7.7421686746987959</v>
      </c>
      <c r="G31" s="99">
        <f t="shared" si="11"/>
        <v>5</v>
      </c>
      <c r="H31" s="99">
        <f t="shared" si="1"/>
        <v>2.6999999999999993</v>
      </c>
      <c r="I31" s="78">
        <f t="shared" si="12"/>
        <v>0.93023255813953498</v>
      </c>
      <c r="J31" s="78">
        <f t="shared" si="13"/>
        <v>0.48450704225352109</v>
      </c>
      <c r="K31" s="78">
        <f t="shared" si="15"/>
        <v>0.80963855421686748</v>
      </c>
      <c r="L31" s="100">
        <f t="shared" si="2"/>
        <v>0.45070422535211269</v>
      </c>
      <c r="M31" s="101">
        <f t="shared" si="3"/>
        <v>115.375</v>
      </c>
      <c r="N31" s="101">
        <f t="shared" si="4"/>
        <v>55.9</v>
      </c>
      <c r="O31" s="101">
        <f t="shared" si="14"/>
        <v>52</v>
      </c>
      <c r="P31" s="99">
        <f t="shared" si="5"/>
        <v>12.3</v>
      </c>
      <c r="Q31" s="99">
        <f t="shared" si="16"/>
        <v>39.975000000000001</v>
      </c>
      <c r="R31" s="102">
        <f t="shared" si="6"/>
        <v>1</v>
      </c>
      <c r="S31" s="71">
        <f t="shared" si="7"/>
        <v>-12.02325581395349</v>
      </c>
    </row>
    <row r="32" spans="1:20" x14ac:dyDescent="0.2">
      <c r="A32" s="71">
        <v>-13.5</v>
      </c>
      <c r="B32" s="91">
        <v>3.5502283105022832</v>
      </c>
      <c r="C32" s="71">
        <f t="shared" si="8"/>
        <v>21</v>
      </c>
      <c r="D32" s="71">
        <f t="shared" si="9"/>
        <v>5</v>
      </c>
      <c r="E32" s="71">
        <f t="shared" si="10"/>
        <v>21</v>
      </c>
      <c r="F32" s="99">
        <f t="shared" si="0"/>
        <v>-6.9325301204819283</v>
      </c>
      <c r="G32" s="99">
        <f t="shared" si="11"/>
        <v>5</v>
      </c>
      <c r="H32" s="99">
        <f t="shared" si="1"/>
        <v>3.6999999999999993</v>
      </c>
      <c r="I32" s="78">
        <f t="shared" si="12"/>
        <v>0.93023255813953498</v>
      </c>
      <c r="J32" s="78">
        <f t="shared" si="13"/>
        <v>0.49855072463768113</v>
      </c>
      <c r="K32" s="78">
        <f t="shared" si="15"/>
        <v>0.80963855421686748</v>
      </c>
      <c r="L32" s="100">
        <f t="shared" si="2"/>
        <v>0.46376811594202899</v>
      </c>
      <c r="M32" s="101">
        <f t="shared" si="3"/>
        <v>99.187500000000028</v>
      </c>
      <c r="N32" s="101">
        <f t="shared" si="4"/>
        <v>49.45000000000001</v>
      </c>
      <c r="O32" s="101">
        <f t="shared" si="14"/>
        <v>46.000000000000014</v>
      </c>
      <c r="P32" s="99">
        <f t="shared" si="5"/>
        <v>11.3</v>
      </c>
      <c r="Q32" s="99">
        <f t="shared" si="16"/>
        <v>32.487500000000011</v>
      </c>
      <c r="R32" s="102">
        <f t="shared" si="6"/>
        <v>1</v>
      </c>
      <c r="S32" s="71">
        <f t="shared" si="7"/>
        <v>-11.093023255813954</v>
      </c>
    </row>
    <row r="33" spans="1:19" x14ac:dyDescent="0.2">
      <c r="A33" s="71">
        <v>-12.5</v>
      </c>
      <c r="B33" s="91">
        <v>4.3493150684931505</v>
      </c>
      <c r="C33" s="71">
        <f t="shared" si="8"/>
        <v>21</v>
      </c>
      <c r="D33" s="71">
        <f t="shared" si="9"/>
        <v>5</v>
      </c>
      <c r="E33" s="71">
        <f t="shared" si="10"/>
        <v>21</v>
      </c>
      <c r="F33" s="99">
        <f t="shared" si="0"/>
        <v>-6.1228915662650607</v>
      </c>
      <c r="G33" s="99">
        <f t="shared" si="11"/>
        <v>5</v>
      </c>
      <c r="H33" s="99">
        <f t="shared" si="1"/>
        <v>4.6999999999999993</v>
      </c>
      <c r="I33" s="78">
        <f t="shared" si="12"/>
        <v>0.93023255813953498</v>
      </c>
      <c r="J33" s="78">
        <f t="shared" si="13"/>
        <v>0.51343283582089549</v>
      </c>
      <c r="K33" s="78">
        <f t="shared" si="15"/>
        <v>0.80963855421686748</v>
      </c>
      <c r="L33" s="100">
        <f t="shared" si="2"/>
        <v>0.47761194029850745</v>
      </c>
      <c r="M33" s="101">
        <f t="shared" si="3"/>
        <v>97.708333333333314</v>
      </c>
      <c r="N33" s="101">
        <f t="shared" si="4"/>
        <v>50.166666666666657</v>
      </c>
      <c r="O33" s="101">
        <f t="shared" si="14"/>
        <v>46.666666666666657</v>
      </c>
      <c r="P33" s="99">
        <f t="shared" si="5"/>
        <v>10.3</v>
      </c>
      <c r="Q33" s="99">
        <f t="shared" si="16"/>
        <v>30.041666666666664</v>
      </c>
      <c r="R33" s="102">
        <f t="shared" si="6"/>
        <v>1</v>
      </c>
      <c r="S33" s="71">
        <f t="shared" si="7"/>
        <v>-10.162790697674421</v>
      </c>
    </row>
    <row r="34" spans="1:19" x14ac:dyDescent="0.2">
      <c r="A34" s="71">
        <v>-11.5</v>
      </c>
      <c r="B34" s="91">
        <v>4.9315068493150687</v>
      </c>
      <c r="C34" s="71">
        <f t="shared" si="8"/>
        <v>21</v>
      </c>
      <c r="D34" s="71">
        <f t="shared" si="9"/>
        <v>5</v>
      </c>
      <c r="E34" s="71">
        <f t="shared" si="10"/>
        <v>21</v>
      </c>
      <c r="F34" s="99">
        <f t="shared" si="0"/>
        <v>-5.3132530120481931</v>
      </c>
      <c r="G34" s="99">
        <f t="shared" si="11"/>
        <v>5</v>
      </c>
      <c r="H34" s="99">
        <f t="shared" si="1"/>
        <v>5.6999999999999993</v>
      </c>
      <c r="I34" s="78">
        <f t="shared" si="12"/>
        <v>0.93023255813953498</v>
      </c>
      <c r="J34" s="78">
        <f t="shared" si="13"/>
        <v>0.52923076923076917</v>
      </c>
      <c r="K34" s="78">
        <f t="shared" si="15"/>
        <v>0.80963855421686748</v>
      </c>
      <c r="L34" s="100">
        <f t="shared" si="2"/>
        <v>0.49230769230769234</v>
      </c>
      <c r="M34" s="101">
        <f t="shared" si="3"/>
        <v>69.062500000000028</v>
      </c>
      <c r="N34" s="101">
        <f t="shared" si="4"/>
        <v>36.550000000000011</v>
      </c>
      <c r="O34" s="101">
        <f t="shared" si="14"/>
        <v>34.000000000000014</v>
      </c>
      <c r="P34" s="99">
        <f t="shared" si="5"/>
        <v>9.3000000000000007</v>
      </c>
      <c r="Q34" s="99">
        <f t="shared" si="16"/>
        <v>19.76250000000001</v>
      </c>
      <c r="R34" s="102">
        <f t="shared" si="6"/>
        <v>1</v>
      </c>
      <c r="S34" s="71">
        <f t="shared" si="7"/>
        <v>-9.2325581395348877</v>
      </c>
    </row>
    <row r="35" spans="1:19" x14ac:dyDescent="0.2">
      <c r="A35" s="71">
        <v>-10.5</v>
      </c>
      <c r="B35" s="91">
        <v>5.4452054794520546</v>
      </c>
      <c r="C35" s="71">
        <f t="shared" si="8"/>
        <v>21</v>
      </c>
      <c r="D35" s="71">
        <f t="shared" si="9"/>
        <v>5</v>
      </c>
      <c r="E35" s="71">
        <f t="shared" si="10"/>
        <v>21</v>
      </c>
      <c r="F35" s="99">
        <f t="shared" si="0"/>
        <v>-4.5036144578313255</v>
      </c>
      <c r="G35" s="99">
        <f t="shared" si="11"/>
        <v>5</v>
      </c>
      <c r="H35" s="99">
        <f t="shared" si="1"/>
        <v>6.6999999999999993</v>
      </c>
      <c r="I35" s="78">
        <f t="shared" si="12"/>
        <v>0.93023255813953498</v>
      </c>
      <c r="J35" s="78">
        <f t="shared" si="13"/>
        <v>0.54603174603174598</v>
      </c>
      <c r="K35" s="78">
        <f t="shared" si="15"/>
        <v>0.80963855421686748</v>
      </c>
      <c r="L35" s="100">
        <f t="shared" si="2"/>
        <v>0.50793650793650791</v>
      </c>
      <c r="M35" s="101">
        <f t="shared" si="3"/>
        <v>59.062499999999957</v>
      </c>
      <c r="N35" s="101">
        <f t="shared" si="4"/>
        <v>32.249999999999979</v>
      </c>
      <c r="O35" s="101">
        <f t="shared" si="14"/>
        <v>29.999999999999979</v>
      </c>
      <c r="P35" s="99">
        <f t="shared" si="5"/>
        <v>8.3000000000000007</v>
      </c>
      <c r="Q35" s="99">
        <f t="shared" si="16"/>
        <v>15.562499999999991</v>
      </c>
      <c r="R35" s="102">
        <f t="shared" si="6"/>
        <v>1</v>
      </c>
      <c r="S35" s="71">
        <f t="shared" si="7"/>
        <v>-8.3023255813953512</v>
      </c>
    </row>
    <row r="36" spans="1:19" x14ac:dyDescent="0.2">
      <c r="A36" s="71">
        <v>-9.5</v>
      </c>
      <c r="B36" s="91">
        <v>6.0502283105022832</v>
      </c>
      <c r="C36" s="71">
        <f t="shared" si="8"/>
        <v>21</v>
      </c>
      <c r="D36" s="71">
        <f t="shared" si="9"/>
        <v>5</v>
      </c>
      <c r="E36" s="71">
        <f t="shared" si="10"/>
        <v>21</v>
      </c>
      <c r="F36" s="99">
        <f t="shared" si="0"/>
        <v>-3.6939759036144579</v>
      </c>
      <c r="G36" s="99">
        <f t="shared" si="11"/>
        <v>5</v>
      </c>
      <c r="H36" s="99">
        <f t="shared" si="1"/>
        <v>7.6999999999999993</v>
      </c>
      <c r="I36" s="78">
        <f t="shared" si="12"/>
        <v>0.93023255813953498</v>
      </c>
      <c r="J36" s="78">
        <f t="shared" si="13"/>
        <v>0.56393442622950818</v>
      </c>
      <c r="K36" s="78">
        <f t="shared" si="15"/>
        <v>0.80963855421686748</v>
      </c>
      <c r="L36" s="100">
        <f t="shared" si="2"/>
        <v>0.52459016393442626</v>
      </c>
      <c r="M36" s="101">
        <f t="shared" si="3"/>
        <v>67.3541666666667</v>
      </c>
      <c r="N36" s="101">
        <f t="shared" si="4"/>
        <v>37.983333333333348</v>
      </c>
      <c r="O36" s="101">
        <f t="shared" si="14"/>
        <v>35.33333333333335</v>
      </c>
      <c r="P36" s="99">
        <f t="shared" si="5"/>
        <v>7.3000000000000007</v>
      </c>
      <c r="Q36" s="99">
        <f t="shared" si="16"/>
        <v>16.120833333333344</v>
      </c>
      <c r="R36" s="102">
        <f t="shared" si="6"/>
        <v>1</v>
      </c>
      <c r="S36" s="71">
        <f t="shared" si="7"/>
        <v>-7.3720930232558182</v>
      </c>
    </row>
    <row r="37" spans="1:19" x14ac:dyDescent="0.2">
      <c r="A37" s="71">
        <v>-8.5</v>
      </c>
      <c r="B37" s="91">
        <v>7.0319634703196341</v>
      </c>
      <c r="C37" s="71">
        <f t="shared" si="8"/>
        <v>21</v>
      </c>
      <c r="D37" s="71">
        <f t="shared" si="9"/>
        <v>5</v>
      </c>
      <c r="E37" s="71">
        <f t="shared" si="10"/>
        <v>21</v>
      </c>
      <c r="F37" s="99">
        <f t="shared" si="0"/>
        <v>-2.8843373493975903</v>
      </c>
      <c r="G37" s="99">
        <f t="shared" si="11"/>
        <v>5</v>
      </c>
      <c r="H37" s="99">
        <f t="shared" si="1"/>
        <v>8.6999999999999957</v>
      </c>
      <c r="I37" s="78">
        <f t="shared" si="12"/>
        <v>0.93023255813953498</v>
      </c>
      <c r="J37" s="78">
        <f t="shared" si="13"/>
        <v>0.58305084745762703</v>
      </c>
      <c r="K37" s="78">
        <f t="shared" si="15"/>
        <v>0.80963855421686748</v>
      </c>
      <c r="L37" s="100">
        <f t="shared" si="2"/>
        <v>0.5423728813559322</v>
      </c>
      <c r="M37" s="101">
        <f t="shared" si="3"/>
        <v>105.70833333333326</v>
      </c>
      <c r="N37" s="101">
        <f t="shared" si="4"/>
        <v>61.633333333333276</v>
      </c>
      <c r="O37" s="101">
        <f t="shared" si="14"/>
        <v>57.333333333333293</v>
      </c>
      <c r="P37" s="99">
        <f t="shared" si="5"/>
        <v>6.3000000000000043</v>
      </c>
      <c r="Q37" s="99">
        <f t="shared" si="16"/>
        <v>22.574999999999999</v>
      </c>
      <c r="R37" s="102">
        <f t="shared" si="6"/>
        <v>1</v>
      </c>
      <c r="S37" s="71">
        <f t="shared" si="7"/>
        <v>-6.4418604651162816</v>
      </c>
    </row>
    <row r="38" spans="1:19" x14ac:dyDescent="0.2">
      <c r="A38" s="71">
        <v>-7.5</v>
      </c>
      <c r="B38" s="91">
        <v>8.4589041095890405</v>
      </c>
      <c r="C38" s="71">
        <f t="shared" si="8"/>
        <v>21</v>
      </c>
      <c r="D38" s="71">
        <f t="shared" si="9"/>
        <v>5</v>
      </c>
      <c r="E38" s="71">
        <f t="shared" si="10"/>
        <v>21</v>
      </c>
      <c r="F38" s="99">
        <f t="shared" si="0"/>
        <v>-2.0746987951807228</v>
      </c>
      <c r="G38" s="99">
        <f t="shared" si="11"/>
        <v>5</v>
      </c>
      <c r="H38" s="99">
        <f t="shared" si="1"/>
        <v>9.6999999999999957</v>
      </c>
      <c r="I38" s="78">
        <f t="shared" si="12"/>
        <v>0.93023255813953498</v>
      </c>
      <c r="J38" s="78">
        <f t="shared" si="13"/>
        <v>0.60350877192982444</v>
      </c>
      <c r="K38" s="78">
        <f t="shared" si="15"/>
        <v>0.80963855421686748</v>
      </c>
      <c r="L38" s="100">
        <f t="shared" si="2"/>
        <v>0.56140350877192979</v>
      </c>
      <c r="M38" s="101">
        <f t="shared" si="3"/>
        <v>148.4375</v>
      </c>
      <c r="N38" s="101">
        <f t="shared" si="4"/>
        <v>89.5833333333333</v>
      </c>
      <c r="O38" s="101">
        <f t="shared" si="14"/>
        <v>83.333333333333329</v>
      </c>
      <c r="P38" s="99">
        <f t="shared" si="5"/>
        <v>5.3000000000000043</v>
      </c>
      <c r="Q38" s="99">
        <f t="shared" si="16"/>
        <v>27.604166666666686</v>
      </c>
      <c r="R38" s="102">
        <f t="shared" si="6"/>
        <v>1</v>
      </c>
      <c r="S38" s="71">
        <f t="shared" si="7"/>
        <v>-5.5116279069767486</v>
      </c>
    </row>
    <row r="39" spans="1:19" x14ac:dyDescent="0.2">
      <c r="A39" s="71">
        <v>-6.5</v>
      </c>
      <c r="B39" s="91">
        <v>10.114155251141552</v>
      </c>
      <c r="C39" s="71">
        <f t="shared" si="8"/>
        <v>21</v>
      </c>
      <c r="D39" s="71">
        <f t="shared" si="9"/>
        <v>5</v>
      </c>
      <c r="E39" s="71">
        <f t="shared" si="10"/>
        <v>21</v>
      </c>
      <c r="F39" s="99">
        <f t="shared" si="0"/>
        <v>-1.2650602409638552</v>
      </c>
      <c r="G39" s="99">
        <f t="shared" si="11"/>
        <v>5</v>
      </c>
      <c r="H39" s="99">
        <f t="shared" si="1"/>
        <v>10.7</v>
      </c>
      <c r="I39" s="78">
        <f t="shared" si="12"/>
        <v>0.93023255813953498</v>
      </c>
      <c r="J39" s="78">
        <f t="shared" si="13"/>
        <v>0.62545454545454537</v>
      </c>
      <c r="K39" s="78">
        <f t="shared" si="15"/>
        <v>0.80963855421686748</v>
      </c>
      <c r="L39" s="100">
        <f t="shared" si="2"/>
        <v>0.58181818181818179</v>
      </c>
      <c r="M39" s="101">
        <f t="shared" si="3"/>
        <v>166.14583333333337</v>
      </c>
      <c r="N39" s="101">
        <f t="shared" si="4"/>
        <v>103.91666666666669</v>
      </c>
      <c r="O39" s="101">
        <f t="shared" si="14"/>
        <v>96.666666666666686</v>
      </c>
      <c r="P39" s="99">
        <f t="shared" si="5"/>
        <v>4.3000000000000007</v>
      </c>
      <c r="Q39" s="99">
        <f t="shared" si="16"/>
        <v>25.979166666666675</v>
      </c>
      <c r="R39" s="102">
        <f t="shared" si="6"/>
        <v>1</v>
      </c>
      <c r="S39" s="71">
        <f t="shared" si="7"/>
        <v>-4.5813953488372121</v>
      </c>
    </row>
    <row r="40" spans="1:19" x14ac:dyDescent="0.2">
      <c r="A40" s="71">
        <v>-5.5</v>
      </c>
      <c r="B40" s="91">
        <v>11.997716894977168</v>
      </c>
      <c r="C40" s="71">
        <f t="shared" si="8"/>
        <v>21</v>
      </c>
      <c r="D40" s="71">
        <f t="shared" si="9"/>
        <v>5</v>
      </c>
      <c r="E40" s="71">
        <f t="shared" si="10"/>
        <v>21</v>
      </c>
      <c r="F40" s="99">
        <f t="shared" si="0"/>
        <v>-0.45542168674698758</v>
      </c>
      <c r="G40" s="99">
        <f t="shared" si="11"/>
        <v>5</v>
      </c>
      <c r="H40" s="99">
        <f t="shared" si="1"/>
        <v>11.699999999999996</v>
      </c>
      <c r="I40" s="78">
        <f t="shared" si="12"/>
        <v>0.93023255813953498</v>
      </c>
      <c r="J40" s="78">
        <f t="shared" si="13"/>
        <v>0.64905660377358476</v>
      </c>
      <c r="K40" s="78">
        <f t="shared" si="15"/>
        <v>0.80963855421686748</v>
      </c>
      <c r="L40" s="100">
        <f t="shared" si="2"/>
        <v>0.60377358490566035</v>
      </c>
      <c r="M40" s="101">
        <f t="shared" si="3"/>
        <v>182.1875</v>
      </c>
      <c r="N40" s="101">
        <f t="shared" si="4"/>
        <v>118.24999999999997</v>
      </c>
      <c r="O40" s="101">
        <f t="shared" si="14"/>
        <v>110</v>
      </c>
      <c r="P40" s="99">
        <f t="shared" si="5"/>
        <v>3.3000000000000043</v>
      </c>
      <c r="Q40" s="99">
        <f t="shared" si="16"/>
        <v>22.687500000000028</v>
      </c>
      <c r="R40" s="102">
        <f t="shared" si="6"/>
        <v>1</v>
      </c>
      <c r="S40" s="71">
        <f t="shared" si="7"/>
        <v>-3.6511627906976756</v>
      </c>
    </row>
    <row r="41" spans="1:19" x14ac:dyDescent="0.2">
      <c r="A41" s="71">
        <v>-4.5</v>
      </c>
      <c r="B41" s="91">
        <v>14.121004566210047</v>
      </c>
      <c r="C41" s="71">
        <f t="shared" si="8"/>
        <v>21</v>
      </c>
      <c r="D41" s="71">
        <f t="shared" si="9"/>
        <v>5</v>
      </c>
      <c r="E41" s="71">
        <f t="shared" si="10"/>
        <v>21</v>
      </c>
      <c r="F41" s="99">
        <f t="shared" si="0"/>
        <v>0.35421686746988001</v>
      </c>
      <c r="G41" s="99">
        <f t="shared" si="11"/>
        <v>5</v>
      </c>
      <c r="H41" s="99">
        <f t="shared" si="1"/>
        <v>12.7</v>
      </c>
      <c r="I41" s="78">
        <f t="shared" si="12"/>
        <v>0.93023255813953498</v>
      </c>
      <c r="J41" s="78">
        <f t="shared" si="13"/>
        <v>0.67450980392156856</v>
      </c>
      <c r="K41" s="78">
        <f t="shared" si="15"/>
        <v>0.80963855421686748</v>
      </c>
      <c r="L41" s="100">
        <f t="shared" si="2"/>
        <v>0.62745098039215685</v>
      </c>
      <c r="M41" s="101">
        <f t="shared" si="3"/>
        <v>197.62500000000017</v>
      </c>
      <c r="N41" s="101">
        <f t="shared" si="4"/>
        <v>133.3000000000001</v>
      </c>
      <c r="O41" s="101">
        <f t="shared" si="14"/>
        <v>124.0000000000001</v>
      </c>
      <c r="P41" s="99">
        <f t="shared" si="5"/>
        <v>2.3000000000000007</v>
      </c>
      <c r="Q41" s="99">
        <f t="shared" si="16"/>
        <v>17.825000000000021</v>
      </c>
      <c r="R41" s="102">
        <f t="shared" si="6"/>
        <v>1</v>
      </c>
      <c r="S41" s="71">
        <f t="shared" si="7"/>
        <v>-2.7209302325581426</v>
      </c>
    </row>
    <row r="42" spans="1:19" x14ac:dyDescent="0.2">
      <c r="A42" s="71">
        <v>-3.5</v>
      </c>
      <c r="B42" s="91">
        <v>16.289954337899541</v>
      </c>
      <c r="C42" s="71">
        <f t="shared" si="8"/>
        <v>21</v>
      </c>
      <c r="D42" s="71">
        <f t="shared" si="9"/>
        <v>5</v>
      </c>
      <c r="E42" s="71">
        <f t="shared" si="10"/>
        <v>21</v>
      </c>
      <c r="F42" s="99">
        <f t="shared" si="0"/>
        <v>1.1638554216867476</v>
      </c>
      <c r="G42" s="99">
        <f t="shared" si="11"/>
        <v>5</v>
      </c>
      <c r="H42" s="99">
        <f t="shared" si="1"/>
        <v>13.699999999999996</v>
      </c>
      <c r="I42" s="78">
        <f t="shared" si="12"/>
        <v>0.93023255813953498</v>
      </c>
      <c r="J42" s="78">
        <f t="shared" si="13"/>
        <v>0.70204081632653048</v>
      </c>
      <c r="K42" s="78">
        <f t="shared" si="15"/>
        <v>0.80963855421686748</v>
      </c>
      <c r="L42" s="100">
        <f t="shared" si="2"/>
        <v>0.65306122448979587</v>
      </c>
      <c r="M42" s="101">
        <f t="shared" si="3"/>
        <v>193.958333333333</v>
      </c>
      <c r="N42" s="101">
        <f t="shared" si="4"/>
        <v>136.1666666666664</v>
      </c>
      <c r="O42" s="101">
        <f t="shared" si="14"/>
        <v>126.66666666666646</v>
      </c>
      <c r="P42" s="99">
        <f t="shared" si="5"/>
        <v>1.3000000000000043</v>
      </c>
      <c r="Q42" s="99">
        <f t="shared" si="16"/>
        <v>10.291666666666684</v>
      </c>
      <c r="R42" s="102">
        <f t="shared" si="6"/>
        <v>1</v>
      </c>
      <c r="S42" s="71">
        <f t="shared" si="7"/>
        <v>-1.7906976744186061</v>
      </c>
    </row>
    <row r="43" spans="1:19" x14ac:dyDescent="0.2">
      <c r="A43" s="71">
        <v>-2.5</v>
      </c>
      <c r="B43" s="91">
        <v>18.755707762557076</v>
      </c>
      <c r="C43" s="71">
        <f t="shared" si="8"/>
        <v>21</v>
      </c>
      <c r="D43" s="71">
        <f t="shared" si="9"/>
        <v>5</v>
      </c>
      <c r="E43" s="71">
        <f t="shared" si="10"/>
        <v>21</v>
      </c>
      <c r="F43" s="99">
        <f t="shared" si="0"/>
        <v>1.9734939759036152</v>
      </c>
      <c r="G43" s="99">
        <f t="shared" si="11"/>
        <v>5</v>
      </c>
      <c r="H43" s="99">
        <f t="shared" si="1"/>
        <v>14.7</v>
      </c>
      <c r="I43" s="78">
        <f t="shared" si="12"/>
        <v>0.93023255813953498</v>
      </c>
      <c r="J43" s="78">
        <f t="shared" si="13"/>
        <v>0.73191489361702122</v>
      </c>
      <c r="K43" s="78">
        <f t="shared" si="15"/>
        <v>0.80963855421686748</v>
      </c>
      <c r="L43" s="100">
        <f t="shared" si="2"/>
        <v>0.68085106382978722</v>
      </c>
      <c r="M43" s="101">
        <f t="shared" si="3"/>
        <v>211.50000000000009</v>
      </c>
      <c r="N43" s="101">
        <f t="shared" si="4"/>
        <v>154.80000000000007</v>
      </c>
      <c r="O43" s="101">
        <f t="shared" si="14"/>
        <v>144.00000000000006</v>
      </c>
      <c r="P43" s="99">
        <f t="shared" si="5"/>
        <v>0.30000000000000071</v>
      </c>
      <c r="Q43" s="99">
        <f t="shared" si="16"/>
        <v>2.7000000000000073</v>
      </c>
      <c r="R43" s="102">
        <f t="shared" si="6"/>
        <v>1</v>
      </c>
      <c r="S43" s="71">
        <f t="shared" si="7"/>
        <v>-0.86046511627907307</v>
      </c>
    </row>
    <row r="44" spans="1:19" x14ac:dyDescent="0.2">
      <c r="A44" s="71">
        <v>-1.5</v>
      </c>
      <c r="B44" s="91">
        <v>21.44977168949772</v>
      </c>
      <c r="C44" s="71">
        <f t="shared" si="8"/>
        <v>21</v>
      </c>
      <c r="D44" s="71">
        <f t="shared" si="9"/>
        <v>5</v>
      </c>
      <c r="E44" s="71">
        <f t="shared" si="10"/>
        <v>21</v>
      </c>
      <c r="F44" s="99">
        <f t="shared" si="0"/>
        <v>2.7831325301204828</v>
      </c>
      <c r="G44" s="99">
        <f t="shared" si="11"/>
        <v>5</v>
      </c>
      <c r="H44" s="99">
        <f t="shared" si="1"/>
        <v>15.7</v>
      </c>
      <c r="I44" s="78">
        <f t="shared" si="12"/>
        <v>0.93023255813953498</v>
      </c>
      <c r="J44" s="78">
        <f>L44/I44</f>
        <v>0.76444444444444437</v>
      </c>
      <c r="K44" s="78">
        <f t="shared" si="15"/>
        <v>0.80963855421686748</v>
      </c>
      <c r="L44" s="100">
        <f t="shared" si="2"/>
        <v>0.71111111111111114</v>
      </c>
      <c r="M44" s="101">
        <f t="shared" si="3"/>
        <v>221.25000000000034</v>
      </c>
      <c r="N44" s="101">
        <f t="shared" si="4"/>
        <v>169.13333333333358</v>
      </c>
      <c r="O44" s="101">
        <f t="shared" si="14"/>
        <v>157.33333333333357</v>
      </c>
      <c r="P44" s="99">
        <f t="shared" si="5"/>
        <v>0</v>
      </c>
      <c r="Q44" s="99">
        <f t="shared" si="16"/>
        <v>0</v>
      </c>
      <c r="R44" s="102">
        <f t="shared" si="6"/>
        <v>1</v>
      </c>
      <c r="S44" s="71">
        <f t="shared" si="7"/>
        <v>6.9767441860463464E-2</v>
      </c>
    </row>
    <row r="45" spans="1:19" x14ac:dyDescent="0.2">
      <c r="A45" s="71">
        <v>-0.5</v>
      </c>
      <c r="B45" s="91">
        <v>25.034246575342468</v>
      </c>
      <c r="C45" s="71">
        <f t="shared" si="8"/>
        <v>21</v>
      </c>
      <c r="D45" s="71">
        <f t="shared" si="9"/>
        <v>5</v>
      </c>
      <c r="E45" s="71">
        <f t="shared" si="10"/>
        <v>21</v>
      </c>
      <c r="F45" s="99">
        <f t="shared" si="0"/>
        <v>3.5927710843373504</v>
      </c>
      <c r="G45" s="99">
        <f t="shared" si="11"/>
        <v>5</v>
      </c>
      <c r="H45" s="99">
        <f t="shared" si="1"/>
        <v>16.7</v>
      </c>
      <c r="I45" s="78">
        <f t="shared" si="12"/>
        <v>0.93023255813953498</v>
      </c>
      <c r="J45" s="78">
        <f t="shared" si="13"/>
        <v>0.79999999999999993</v>
      </c>
      <c r="K45" s="78">
        <f t="shared" si="15"/>
        <v>0.80963855421686748</v>
      </c>
      <c r="L45" s="100">
        <f t="shared" si="2"/>
        <v>0.7441860465116279</v>
      </c>
      <c r="M45" s="101">
        <f t="shared" si="3"/>
        <v>281.29166666666669</v>
      </c>
      <c r="N45" s="101">
        <f t="shared" si="4"/>
        <v>225.03333333333333</v>
      </c>
      <c r="O45" s="101">
        <f t="shared" si="14"/>
        <v>209.33333333333334</v>
      </c>
      <c r="P45" s="99">
        <f t="shared" si="5"/>
        <v>0</v>
      </c>
      <c r="Q45" s="99">
        <f t="shared" si="16"/>
        <v>0</v>
      </c>
      <c r="R45" s="102">
        <f t="shared" si="6"/>
        <v>1</v>
      </c>
      <c r="S45" s="71">
        <f t="shared" si="7"/>
        <v>0.99999999999999645</v>
      </c>
    </row>
    <row r="46" spans="1:19" x14ac:dyDescent="0.2">
      <c r="A46" s="71">
        <v>0.5</v>
      </c>
      <c r="B46" s="91">
        <v>31.244292237442924</v>
      </c>
      <c r="C46" s="71">
        <f t="shared" si="8"/>
        <v>21</v>
      </c>
      <c r="D46" s="71">
        <f t="shared" si="9"/>
        <v>5</v>
      </c>
      <c r="E46" s="71">
        <f t="shared" si="10"/>
        <v>21</v>
      </c>
      <c r="F46" s="99">
        <f t="shared" si="0"/>
        <v>4.402409638554218</v>
      </c>
      <c r="G46" s="99">
        <f t="shared" si="11"/>
        <v>5</v>
      </c>
      <c r="H46" s="99">
        <f t="shared" si="1"/>
        <v>17.7</v>
      </c>
      <c r="I46" s="78">
        <f t="shared" si="12"/>
        <v>0.93023255813953498</v>
      </c>
      <c r="J46" s="78">
        <f t="shared" si="13"/>
        <v>0.83902439024390241</v>
      </c>
      <c r="K46" s="78">
        <f t="shared" si="15"/>
        <v>0.80963855421686748</v>
      </c>
      <c r="L46" s="100">
        <f t="shared" si="2"/>
        <v>0.78048780487804881</v>
      </c>
      <c r="M46" s="101">
        <f t="shared" si="3"/>
        <v>464.66666666666657</v>
      </c>
      <c r="N46" s="101">
        <f t="shared" si="4"/>
        <v>389.86666666666656</v>
      </c>
      <c r="O46" s="101">
        <f t="shared" si="14"/>
        <v>362.66666666666657</v>
      </c>
      <c r="P46" s="99">
        <f t="shared" si="5"/>
        <v>0</v>
      </c>
      <c r="Q46" s="99">
        <f t="shared" si="16"/>
        <v>0</v>
      </c>
      <c r="R46" s="102">
        <f t="shared" si="6"/>
        <v>1</v>
      </c>
      <c r="S46" s="71">
        <f t="shared" si="7"/>
        <v>1.930232558139533</v>
      </c>
    </row>
    <row r="47" spans="1:19" x14ac:dyDescent="0.2">
      <c r="A47" s="71">
        <v>1.5</v>
      </c>
      <c r="B47" s="91">
        <v>36.803652968036531</v>
      </c>
      <c r="C47" s="71">
        <f t="shared" si="8"/>
        <v>21</v>
      </c>
      <c r="D47" s="71">
        <f t="shared" si="9"/>
        <v>5</v>
      </c>
      <c r="E47" s="71">
        <f t="shared" si="10"/>
        <v>21</v>
      </c>
      <c r="F47" s="99">
        <f t="shared" si="0"/>
        <v>5.2120481927710838</v>
      </c>
      <c r="G47" s="99">
        <f t="shared" si="11"/>
        <v>5.2120481927710838</v>
      </c>
      <c r="H47" s="99">
        <f t="shared" si="1"/>
        <v>18.472048192771084</v>
      </c>
      <c r="I47" s="78">
        <f t="shared" si="12"/>
        <v>0.93023255813953498</v>
      </c>
      <c r="J47" s="78">
        <f t="shared" si="13"/>
        <v>0.87036144578313246</v>
      </c>
      <c r="K47" s="78">
        <f t="shared" si="15"/>
        <v>0.80963855421686748</v>
      </c>
      <c r="L47" s="100">
        <f t="shared" si="2"/>
        <v>0.80963855421686748</v>
      </c>
      <c r="M47" s="101">
        <f t="shared" si="3"/>
        <v>395.68749999999994</v>
      </c>
      <c r="N47" s="101">
        <f t="shared" si="4"/>
        <v>344.39114457831317</v>
      </c>
      <c r="O47" s="101">
        <f t="shared" si="14"/>
        <v>320.36385542168671</v>
      </c>
      <c r="P47" s="99">
        <f t="shared" si="5"/>
        <v>0</v>
      </c>
      <c r="Q47" s="99">
        <f t="shared" si="16"/>
        <v>0</v>
      </c>
      <c r="R47" s="102">
        <f t="shared" si="6"/>
        <v>1</v>
      </c>
      <c r="S47" s="71">
        <f t="shared" si="7"/>
        <v>2.8604651162790695</v>
      </c>
    </row>
    <row r="48" spans="1:19" x14ac:dyDescent="0.2">
      <c r="A48" s="71">
        <v>2.5</v>
      </c>
      <c r="B48" s="91">
        <v>41.974885844748862</v>
      </c>
      <c r="C48" s="71">
        <f t="shared" si="8"/>
        <v>21</v>
      </c>
      <c r="D48" s="71">
        <f t="shared" si="9"/>
        <v>5</v>
      </c>
      <c r="E48" s="71">
        <f t="shared" si="10"/>
        <v>21</v>
      </c>
      <c r="F48" s="99">
        <f t="shared" si="0"/>
        <v>6.0216867469879514</v>
      </c>
      <c r="G48" s="99">
        <f t="shared" si="11"/>
        <v>6.0216867469879514</v>
      </c>
      <c r="H48" s="99">
        <f t="shared" si="1"/>
        <v>18.601686746987951</v>
      </c>
      <c r="I48" s="78">
        <f t="shared" si="12"/>
        <v>0.93023255813953498</v>
      </c>
      <c r="J48" s="78">
        <f t="shared" si="13"/>
        <v>0.87036144578313246</v>
      </c>
      <c r="K48" s="78">
        <f t="shared" si="15"/>
        <v>0.80963855421686748</v>
      </c>
      <c r="L48" s="100">
        <f t="shared" si="2"/>
        <v>0.80963855421686748</v>
      </c>
      <c r="M48" s="101">
        <f t="shared" si="3"/>
        <v>349.18750000000011</v>
      </c>
      <c r="N48" s="101">
        <f t="shared" si="4"/>
        <v>303.91933734939772</v>
      </c>
      <c r="O48" s="101">
        <f t="shared" si="14"/>
        <v>282.7156626506025</v>
      </c>
      <c r="P48" s="99">
        <f t="shared" si="5"/>
        <v>0</v>
      </c>
      <c r="Q48" s="99">
        <f t="shared" si="16"/>
        <v>0</v>
      </c>
      <c r="R48" s="102">
        <f t="shared" si="6"/>
        <v>1</v>
      </c>
      <c r="S48" s="71">
        <f t="shared" si="7"/>
        <v>3.7906976744186025</v>
      </c>
    </row>
    <row r="49" spans="1:19" x14ac:dyDescent="0.2">
      <c r="A49" s="71">
        <v>3.5</v>
      </c>
      <c r="B49" s="91">
        <v>45.856164383561641</v>
      </c>
      <c r="C49" s="71">
        <f t="shared" si="8"/>
        <v>21</v>
      </c>
      <c r="D49" s="71">
        <f t="shared" si="9"/>
        <v>5</v>
      </c>
      <c r="E49" s="71">
        <f t="shared" si="10"/>
        <v>21</v>
      </c>
      <c r="F49" s="99">
        <f t="shared" si="0"/>
        <v>6.831325301204819</v>
      </c>
      <c r="G49" s="99">
        <f t="shared" si="11"/>
        <v>6.831325301204819</v>
      </c>
      <c r="H49" s="99">
        <f t="shared" si="1"/>
        <v>18.731325301204819</v>
      </c>
      <c r="I49" s="78">
        <f t="shared" si="12"/>
        <v>0.93023255813953498</v>
      </c>
      <c r="J49" s="78">
        <f t="shared" si="13"/>
        <v>0.87036144578313246</v>
      </c>
      <c r="K49" s="78">
        <f t="shared" si="15"/>
        <v>0.80963855421686748</v>
      </c>
      <c r="L49" s="100">
        <f t="shared" si="2"/>
        <v>0.80963855421686748</v>
      </c>
      <c r="M49" s="101">
        <f t="shared" si="3"/>
        <v>247.91666666666629</v>
      </c>
      <c r="N49" s="101">
        <f t="shared" si="4"/>
        <v>215.77710843373461</v>
      </c>
      <c r="O49" s="101">
        <f t="shared" si="14"/>
        <v>200.72289156626476</v>
      </c>
      <c r="P49" s="99">
        <f t="shared" si="5"/>
        <v>0</v>
      </c>
      <c r="Q49" s="99">
        <f t="shared" si="16"/>
        <v>0</v>
      </c>
      <c r="R49" s="102">
        <f t="shared" si="6"/>
        <v>1</v>
      </c>
      <c r="S49" s="71">
        <f t="shared" si="7"/>
        <v>4.720930232558139</v>
      </c>
    </row>
    <row r="50" spans="1:19" x14ac:dyDescent="0.2">
      <c r="A50" s="71">
        <v>4.5</v>
      </c>
      <c r="B50" s="91">
        <v>49.075342465753423</v>
      </c>
      <c r="C50" s="71">
        <f t="shared" si="8"/>
        <v>21</v>
      </c>
      <c r="D50" s="71">
        <f t="shared" si="9"/>
        <v>5</v>
      </c>
      <c r="E50" s="71">
        <f t="shared" si="10"/>
        <v>21</v>
      </c>
      <c r="F50" s="99">
        <f t="shared" si="0"/>
        <v>7.6409638554216865</v>
      </c>
      <c r="G50" s="99">
        <f t="shared" si="11"/>
        <v>7.6409638554216865</v>
      </c>
      <c r="H50" s="99">
        <f t="shared" si="1"/>
        <v>18.860963855421687</v>
      </c>
      <c r="I50" s="78">
        <f t="shared" si="12"/>
        <v>0.93023255813953498</v>
      </c>
      <c r="J50" s="78">
        <f>L50/I50</f>
        <v>0.87036144578313246</v>
      </c>
      <c r="K50" s="78">
        <f t="shared" si="15"/>
        <v>0.80963855421686748</v>
      </c>
      <c r="L50" s="100">
        <f t="shared" si="2"/>
        <v>0.80963855421686748</v>
      </c>
      <c r="M50" s="101">
        <f t="shared" si="3"/>
        <v>193.87500000000003</v>
      </c>
      <c r="N50" s="101">
        <f t="shared" si="4"/>
        <v>168.74132530120485</v>
      </c>
      <c r="O50" s="101">
        <f t="shared" si="14"/>
        <v>156.96867469879521</v>
      </c>
      <c r="P50" s="99">
        <f t="shared" si="5"/>
        <v>0</v>
      </c>
      <c r="Q50" s="99">
        <f t="shared" si="16"/>
        <v>0</v>
      </c>
      <c r="R50" s="102">
        <f t="shared" si="6"/>
        <v>1</v>
      </c>
      <c r="S50" s="71">
        <f t="shared" si="7"/>
        <v>5.651162790697672</v>
      </c>
    </row>
    <row r="51" spans="1:19" x14ac:dyDescent="0.2">
      <c r="A51" s="71">
        <v>5.5</v>
      </c>
      <c r="B51" s="91">
        <v>52.363013698630134</v>
      </c>
      <c r="C51" s="71">
        <f t="shared" si="8"/>
        <v>21</v>
      </c>
      <c r="D51" s="71">
        <f t="shared" si="9"/>
        <v>5</v>
      </c>
      <c r="E51" s="71">
        <f t="shared" si="10"/>
        <v>21</v>
      </c>
      <c r="F51" s="99">
        <f t="shared" si="0"/>
        <v>8.4506024096385541</v>
      </c>
      <c r="G51" s="99">
        <f t="shared" si="11"/>
        <v>8.4506024096385541</v>
      </c>
      <c r="H51" s="99">
        <f t="shared" si="1"/>
        <v>18.990602409638555</v>
      </c>
      <c r="I51" s="78">
        <f t="shared" si="12"/>
        <v>0.93023255813953498</v>
      </c>
      <c r="J51" s="78">
        <f>L51/I51</f>
        <v>0.87036144578313246</v>
      </c>
      <c r="K51" s="78">
        <f t="shared" si="15"/>
        <v>0.80963855421686748</v>
      </c>
      <c r="L51" s="100">
        <f t="shared" si="2"/>
        <v>0.80963855421686748</v>
      </c>
      <c r="M51" s="101">
        <f t="shared" si="3"/>
        <v>185.99999999999994</v>
      </c>
      <c r="N51" s="101">
        <f t="shared" si="4"/>
        <v>161.8872289156626</v>
      </c>
      <c r="O51" s="101">
        <f t="shared" si="14"/>
        <v>150.5927710843373</v>
      </c>
      <c r="P51" s="99">
        <f t="shared" si="5"/>
        <v>0</v>
      </c>
      <c r="Q51" s="99">
        <f t="shared" si="16"/>
        <v>0</v>
      </c>
      <c r="R51" s="102">
        <f t="shared" si="6"/>
        <v>1</v>
      </c>
      <c r="S51" s="71">
        <f t="shared" si="7"/>
        <v>6.5813953488372086</v>
      </c>
    </row>
    <row r="52" spans="1:19" x14ac:dyDescent="0.2">
      <c r="A52" s="71">
        <v>6.5</v>
      </c>
      <c r="B52" s="91">
        <v>55.707762557077622</v>
      </c>
      <c r="C52" s="71">
        <f t="shared" si="8"/>
        <v>21</v>
      </c>
      <c r="D52" s="71">
        <f t="shared" si="9"/>
        <v>5</v>
      </c>
      <c r="E52" s="71">
        <f t="shared" si="10"/>
        <v>21</v>
      </c>
      <c r="F52" s="99">
        <f t="shared" si="0"/>
        <v>9.2602409638554217</v>
      </c>
      <c r="G52" s="99">
        <f t="shared" si="11"/>
        <v>9.2602409638554217</v>
      </c>
      <c r="H52" s="99">
        <f t="shared" si="1"/>
        <v>19.120240963855423</v>
      </c>
      <c r="I52" s="78">
        <f t="shared" si="12"/>
        <v>0.93023255813953498</v>
      </c>
      <c r="J52" s="78">
        <f t="shared" si="13"/>
        <v>0.87036144578313246</v>
      </c>
      <c r="K52" s="78">
        <f t="shared" si="15"/>
        <v>0.80963855421686748</v>
      </c>
      <c r="L52" s="100">
        <f t="shared" si="2"/>
        <v>0.80963855421686748</v>
      </c>
      <c r="M52" s="101">
        <f t="shared" si="3"/>
        <v>177.02083333333331</v>
      </c>
      <c r="N52" s="101">
        <f t="shared" si="4"/>
        <v>154.07210843373494</v>
      </c>
      <c r="O52" s="101">
        <f t="shared" si="14"/>
        <v>143.32289156626504</v>
      </c>
      <c r="P52" s="99">
        <f t="shared" si="5"/>
        <v>0</v>
      </c>
      <c r="Q52" s="99">
        <f t="shared" si="16"/>
        <v>0</v>
      </c>
      <c r="R52" s="102">
        <f t="shared" si="6"/>
        <v>1</v>
      </c>
      <c r="S52" s="71">
        <f t="shared" si="7"/>
        <v>7.5116279069767433</v>
      </c>
    </row>
    <row r="53" spans="1:19" x14ac:dyDescent="0.2">
      <c r="A53" s="71">
        <v>7.5</v>
      </c>
      <c r="B53" s="91">
        <v>59.006849315068486</v>
      </c>
      <c r="C53" s="71">
        <f t="shared" si="8"/>
        <v>21</v>
      </c>
      <c r="D53" s="71">
        <f t="shared" si="9"/>
        <v>5</v>
      </c>
      <c r="E53" s="71">
        <f t="shared" si="10"/>
        <v>21</v>
      </c>
      <c r="F53" s="99">
        <f t="shared" si="0"/>
        <v>10.069879518072289</v>
      </c>
      <c r="G53" s="99">
        <f t="shared" si="11"/>
        <v>10.069879518072289</v>
      </c>
      <c r="H53" s="99">
        <f t="shared" si="1"/>
        <v>19.249879518072291</v>
      </c>
      <c r="I53" s="78">
        <f t="shared" si="12"/>
        <v>0.93023255813953498</v>
      </c>
      <c r="J53" s="78">
        <f t="shared" si="13"/>
        <v>0.87036144578313246</v>
      </c>
      <c r="K53" s="78">
        <f t="shared" si="15"/>
        <v>0.80963855421686748</v>
      </c>
      <c r="L53" s="100">
        <f t="shared" si="2"/>
        <v>0.80963855421686748</v>
      </c>
      <c r="M53" s="101">
        <f t="shared" si="3"/>
        <v>162.5624999999998</v>
      </c>
      <c r="N53" s="101">
        <f t="shared" si="4"/>
        <v>141.48813253012034</v>
      </c>
      <c r="O53" s="101">
        <f t="shared" si="14"/>
        <v>131.61686746987937</v>
      </c>
      <c r="P53" s="99">
        <f t="shared" si="5"/>
        <v>0</v>
      </c>
      <c r="Q53" s="99">
        <f t="shared" si="16"/>
        <v>0</v>
      </c>
      <c r="R53" s="102">
        <f t="shared" si="6"/>
        <v>1</v>
      </c>
      <c r="S53" s="71">
        <f t="shared" si="7"/>
        <v>8.4418604651162781</v>
      </c>
    </row>
    <row r="54" spans="1:19" x14ac:dyDescent="0.2">
      <c r="A54" s="71">
        <v>8.5</v>
      </c>
      <c r="B54" s="91">
        <v>62.237442922374427</v>
      </c>
      <c r="C54" s="71">
        <f t="shared" si="8"/>
        <v>21</v>
      </c>
      <c r="D54" s="71">
        <f t="shared" si="9"/>
        <v>5</v>
      </c>
      <c r="E54" s="71">
        <f t="shared" si="10"/>
        <v>21</v>
      </c>
      <c r="F54" s="99">
        <f t="shared" si="0"/>
        <v>10.879518072289157</v>
      </c>
      <c r="G54" s="99">
        <f t="shared" si="11"/>
        <v>10.879518072289157</v>
      </c>
      <c r="H54" s="99">
        <f t="shared" si="1"/>
        <v>19.379518072289155</v>
      </c>
      <c r="I54" s="78">
        <f t="shared" si="12"/>
        <v>0.93023255813953498</v>
      </c>
      <c r="J54" s="78">
        <f t="shared" si="13"/>
        <v>0.87036144578313246</v>
      </c>
      <c r="K54" s="78">
        <f t="shared" si="15"/>
        <v>0.80963855421686748</v>
      </c>
      <c r="L54" s="100">
        <f t="shared" si="2"/>
        <v>0.80963855421686748</v>
      </c>
      <c r="M54" s="101">
        <f t="shared" si="3"/>
        <v>147.39583333333357</v>
      </c>
      <c r="N54" s="101">
        <f t="shared" si="4"/>
        <v>128.28765060240983</v>
      </c>
      <c r="O54" s="101">
        <f t="shared" si="14"/>
        <v>119.33734939759054</v>
      </c>
      <c r="P54" s="99">
        <f t="shared" si="5"/>
        <v>0</v>
      </c>
      <c r="Q54" s="99">
        <f t="shared" si="16"/>
        <v>0</v>
      </c>
      <c r="R54" s="102">
        <f t="shared" si="6"/>
        <v>1</v>
      </c>
      <c r="S54" s="71">
        <f t="shared" si="7"/>
        <v>9.3720930232558128</v>
      </c>
    </row>
    <row r="55" spans="1:19" x14ac:dyDescent="0.2">
      <c r="A55" s="71">
        <v>9.5</v>
      </c>
      <c r="B55" s="91">
        <v>65.55936073059361</v>
      </c>
      <c r="C55" s="71">
        <f t="shared" si="8"/>
        <v>21</v>
      </c>
      <c r="D55" s="71">
        <f t="shared" si="9"/>
        <v>5</v>
      </c>
      <c r="E55" s="71">
        <f t="shared" si="10"/>
        <v>21</v>
      </c>
      <c r="F55" s="99">
        <f t="shared" si="0"/>
        <v>11.689156626506024</v>
      </c>
      <c r="G55" s="99">
        <f t="shared" si="11"/>
        <v>11.689156626506024</v>
      </c>
      <c r="H55" s="99">
        <f t="shared" si="1"/>
        <v>19.509156626506023</v>
      </c>
      <c r="I55" s="78">
        <f t="shared" si="12"/>
        <v>0.93023255813953498</v>
      </c>
      <c r="J55" s="78">
        <f t="shared" si="13"/>
        <v>0.87036144578313246</v>
      </c>
      <c r="K55" s="78">
        <f t="shared" si="15"/>
        <v>0.80963855421686748</v>
      </c>
      <c r="L55" s="100">
        <f t="shared" si="2"/>
        <v>0.80963855421686748</v>
      </c>
      <c r="M55" s="101">
        <f t="shared" si="3"/>
        <v>139.4375000000002</v>
      </c>
      <c r="N55" s="101">
        <f t="shared" si="4"/>
        <v>121.36102409638571</v>
      </c>
      <c r="O55" s="101">
        <f t="shared" si="14"/>
        <v>112.89397590361462</v>
      </c>
      <c r="P55" s="99">
        <f t="shared" si="5"/>
        <v>0</v>
      </c>
      <c r="Q55" s="99">
        <f t="shared" si="16"/>
        <v>0</v>
      </c>
      <c r="R55" s="102">
        <f t="shared" si="6"/>
        <v>1</v>
      </c>
      <c r="S55" s="71">
        <f t="shared" si="7"/>
        <v>10.302325581395348</v>
      </c>
    </row>
    <row r="56" spans="1:19" x14ac:dyDescent="0.2">
      <c r="A56" s="71">
        <v>10.5</v>
      </c>
      <c r="B56" s="91">
        <v>68.80136986301369</v>
      </c>
      <c r="C56" s="71">
        <f t="shared" si="8"/>
        <v>21</v>
      </c>
      <c r="D56" s="71">
        <f t="shared" si="9"/>
        <v>5</v>
      </c>
      <c r="E56" s="71">
        <f t="shared" si="10"/>
        <v>21</v>
      </c>
      <c r="F56" s="99">
        <f t="shared" si="0"/>
        <v>12.498795180722892</v>
      </c>
      <c r="G56" s="99">
        <f t="shared" si="11"/>
        <v>12.498795180722892</v>
      </c>
      <c r="H56" s="99">
        <f t="shared" si="1"/>
        <v>19.638795180722887</v>
      </c>
      <c r="I56" s="78">
        <f t="shared" si="12"/>
        <v>0.93023255813953498</v>
      </c>
      <c r="J56" s="78">
        <f t="shared" si="13"/>
        <v>0.87036144578313235</v>
      </c>
      <c r="K56" s="78">
        <f t="shared" si="15"/>
        <v>0.80963855421686748</v>
      </c>
      <c r="L56" s="100">
        <f t="shared" si="2"/>
        <v>0.80963855421686737</v>
      </c>
      <c r="M56" s="101">
        <f t="shared" si="3"/>
        <v>124.24999999999956</v>
      </c>
      <c r="N56" s="101">
        <f t="shared" si="4"/>
        <v>108.14240963855379</v>
      </c>
      <c r="O56" s="101">
        <f t="shared" si="14"/>
        <v>100.59759036144541</v>
      </c>
      <c r="P56" s="99">
        <f t="shared" si="5"/>
        <v>0</v>
      </c>
      <c r="Q56" s="99">
        <f t="shared" si="16"/>
        <v>0</v>
      </c>
      <c r="R56" s="102">
        <f t="shared" si="6"/>
        <v>1</v>
      </c>
      <c r="S56" s="71">
        <f t="shared" si="7"/>
        <v>11.232558139534882</v>
      </c>
    </row>
    <row r="57" spans="1:19" x14ac:dyDescent="0.2">
      <c r="A57" s="71">
        <v>11.5</v>
      </c>
      <c r="B57" s="91">
        <v>72.203196347031962</v>
      </c>
      <c r="C57" s="71">
        <f t="shared" si="8"/>
        <v>21</v>
      </c>
      <c r="D57" s="71">
        <f t="shared" si="9"/>
        <v>5</v>
      </c>
      <c r="E57" s="71">
        <f t="shared" si="10"/>
        <v>21</v>
      </c>
      <c r="F57" s="99">
        <f t="shared" si="0"/>
        <v>13.308433734939758</v>
      </c>
      <c r="G57" s="99">
        <f t="shared" si="11"/>
        <v>13.308433734939758</v>
      </c>
      <c r="H57" s="99">
        <f t="shared" si="1"/>
        <v>19.768433734939759</v>
      </c>
      <c r="I57" s="78">
        <f t="shared" si="12"/>
        <v>0.93023255813953498</v>
      </c>
      <c r="J57" s="78">
        <f t="shared" si="13"/>
        <v>0.87036144578313257</v>
      </c>
      <c r="K57" s="78">
        <f>K56</f>
        <v>0.80963855421686748</v>
      </c>
      <c r="L57" s="100">
        <f t="shared" si="2"/>
        <v>0.80963855421686759</v>
      </c>
      <c r="M57" s="101">
        <f t="shared" si="3"/>
        <v>117.95833333333358</v>
      </c>
      <c r="N57" s="101">
        <f t="shared" si="4"/>
        <v>102.66638554216888</v>
      </c>
      <c r="O57" s="101">
        <f t="shared" si="14"/>
        <v>95.503614457831546</v>
      </c>
      <c r="P57" s="99">
        <f t="shared" si="5"/>
        <v>0</v>
      </c>
      <c r="Q57" s="99">
        <f t="shared" si="16"/>
        <v>0</v>
      </c>
      <c r="R57" s="102">
        <f t="shared" si="6"/>
        <v>1</v>
      </c>
      <c r="S57" s="71">
        <f t="shared" si="7"/>
        <v>12.162790697674417</v>
      </c>
    </row>
    <row r="58" spans="1:19" x14ac:dyDescent="0.2">
      <c r="A58" s="71">
        <v>12.5</v>
      </c>
      <c r="B58" s="91">
        <v>75.525114155251146</v>
      </c>
      <c r="F58" s="99"/>
      <c r="G58" s="99"/>
      <c r="H58" s="99"/>
      <c r="I58" s="78"/>
      <c r="J58" s="78"/>
      <c r="K58" s="78"/>
      <c r="L58" s="100"/>
      <c r="M58" s="101"/>
      <c r="N58" s="101"/>
      <c r="O58" s="101"/>
      <c r="P58" s="99"/>
      <c r="Q58" s="99"/>
      <c r="R58" s="102"/>
    </row>
    <row r="59" spans="1:19" x14ac:dyDescent="0.2">
      <c r="A59" s="71">
        <v>13.5</v>
      </c>
      <c r="B59" s="91">
        <v>79.109589041095902</v>
      </c>
      <c r="F59" s="99"/>
      <c r="G59" s="99"/>
      <c r="H59" s="99"/>
      <c r="I59" s="78"/>
      <c r="J59" s="78"/>
      <c r="K59" s="78"/>
      <c r="L59" s="100"/>
      <c r="M59" s="101"/>
      <c r="N59" s="101"/>
      <c r="O59" s="101"/>
      <c r="P59" s="99"/>
      <c r="Q59" s="99"/>
      <c r="R59" s="102"/>
    </row>
    <row r="60" spans="1:19" x14ac:dyDescent="0.2">
      <c r="A60" s="71">
        <v>14.5</v>
      </c>
      <c r="B60" s="91">
        <v>82.659817351598178</v>
      </c>
      <c r="F60" s="99"/>
      <c r="G60" s="99"/>
      <c r="H60" s="99"/>
      <c r="I60" s="78"/>
      <c r="J60" s="78"/>
      <c r="K60" s="78"/>
      <c r="L60" s="100"/>
      <c r="M60" s="101"/>
      <c r="N60" s="101"/>
      <c r="O60" s="101"/>
      <c r="P60" s="99"/>
      <c r="Q60" s="99"/>
      <c r="R60" s="102"/>
    </row>
    <row r="61" spans="1:19" x14ac:dyDescent="0.2">
      <c r="A61" s="71">
        <v>15.5</v>
      </c>
      <c r="B61" s="91">
        <v>85.947488584474883</v>
      </c>
      <c r="F61" s="99"/>
      <c r="G61" s="99"/>
      <c r="H61" s="99"/>
      <c r="I61" s="78"/>
      <c r="J61" s="78"/>
      <c r="K61" s="78"/>
      <c r="L61" s="100"/>
      <c r="M61" s="101"/>
      <c r="N61" s="101"/>
      <c r="O61" s="101"/>
      <c r="P61" s="99"/>
      <c r="Q61" s="99"/>
      <c r="R61" s="102"/>
    </row>
    <row r="62" spans="1:19" x14ac:dyDescent="0.2">
      <c r="A62" s="71">
        <v>16.5</v>
      </c>
      <c r="B62" s="91">
        <v>89.292237442922371</v>
      </c>
      <c r="F62" s="99"/>
      <c r="G62" s="99"/>
      <c r="H62" s="99"/>
      <c r="I62" s="78"/>
      <c r="J62" s="78"/>
      <c r="K62" s="78"/>
      <c r="L62" s="100"/>
      <c r="M62" s="101"/>
      <c r="N62" s="101"/>
      <c r="O62" s="101"/>
      <c r="P62" s="99"/>
      <c r="Q62" s="99"/>
      <c r="R62" s="102"/>
    </row>
    <row r="63" spans="1:19" x14ac:dyDescent="0.2">
      <c r="A63" s="71">
        <v>17.5</v>
      </c>
      <c r="B63" s="91">
        <v>91.769406392694066</v>
      </c>
      <c r="F63" s="99"/>
      <c r="G63" s="99"/>
      <c r="H63" s="99"/>
      <c r="I63" s="78"/>
      <c r="J63" s="78"/>
      <c r="K63" s="78"/>
      <c r="L63" s="100"/>
      <c r="M63" s="101"/>
      <c r="N63" s="101"/>
      <c r="O63" s="101"/>
      <c r="P63" s="99"/>
      <c r="Q63" s="99"/>
      <c r="R63" s="102"/>
    </row>
    <row r="64" spans="1:19" x14ac:dyDescent="0.2">
      <c r="A64" s="71">
        <v>18.5</v>
      </c>
      <c r="B64" s="91">
        <v>93.664383561643831</v>
      </c>
      <c r="F64" s="99"/>
      <c r="G64" s="99"/>
      <c r="H64" s="99"/>
      <c r="I64" s="78"/>
      <c r="J64" s="78"/>
      <c r="K64" s="78"/>
      <c r="L64" s="100"/>
      <c r="M64" s="101"/>
      <c r="N64" s="101"/>
      <c r="O64" s="101"/>
      <c r="P64" s="99"/>
      <c r="Q64" s="99"/>
      <c r="R64" s="102"/>
    </row>
    <row r="65" spans="1:18" x14ac:dyDescent="0.2">
      <c r="A65" s="71">
        <v>19.5</v>
      </c>
      <c r="B65" s="91">
        <v>95.479452054794521</v>
      </c>
      <c r="F65" s="99"/>
      <c r="G65" s="99"/>
      <c r="H65" s="99"/>
      <c r="I65" s="78"/>
      <c r="J65" s="78"/>
      <c r="K65" s="78"/>
      <c r="L65" s="100"/>
      <c r="M65" s="101"/>
      <c r="N65" s="101"/>
      <c r="O65" s="101"/>
      <c r="P65" s="99"/>
      <c r="Q65" s="99"/>
      <c r="R65" s="102"/>
    </row>
    <row r="66" spans="1:18" x14ac:dyDescent="0.2">
      <c r="A66" s="71">
        <v>20.5</v>
      </c>
      <c r="B66" s="91">
        <v>97.100456621004568</v>
      </c>
      <c r="F66" s="99"/>
      <c r="G66" s="99"/>
      <c r="H66" s="99"/>
      <c r="I66" s="78"/>
      <c r="J66" s="78"/>
      <c r="K66" s="78"/>
      <c r="L66" s="100"/>
      <c r="M66" s="101"/>
      <c r="N66" s="101"/>
      <c r="O66" s="101"/>
      <c r="P66" s="99"/>
      <c r="Q66" s="99"/>
      <c r="R66" s="102"/>
    </row>
    <row r="67" spans="1:18" x14ac:dyDescent="0.2">
      <c r="A67" s="71">
        <v>21.5</v>
      </c>
      <c r="B67" s="91">
        <v>98.1392694063927</v>
      </c>
      <c r="C67" s="103"/>
      <c r="D67" s="103"/>
      <c r="E67" s="103"/>
      <c r="F67" s="103"/>
      <c r="G67" s="103"/>
      <c r="H67" s="103"/>
      <c r="I67" s="103"/>
      <c r="J67" s="103"/>
      <c r="K67" s="103"/>
      <c r="L67" s="104"/>
      <c r="M67" s="105"/>
      <c r="N67" s="105"/>
      <c r="O67" s="105"/>
    </row>
    <row r="68" spans="1:18" x14ac:dyDescent="0.2">
      <c r="A68" s="71">
        <v>22.5</v>
      </c>
      <c r="B68" s="91">
        <v>98.698630136986296</v>
      </c>
      <c r="J68" s="100"/>
      <c r="K68" s="100"/>
      <c r="L68" s="100"/>
      <c r="M68" s="105"/>
      <c r="N68" s="105"/>
      <c r="O68" s="106"/>
      <c r="P68" s="99"/>
    </row>
    <row r="69" spans="1:18" x14ac:dyDescent="0.2">
      <c r="A69" s="71">
        <v>23.5</v>
      </c>
      <c r="B69" s="91">
        <v>99.166666666666671</v>
      </c>
      <c r="L69" s="105"/>
      <c r="M69" s="105"/>
      <c r="N69" s="105"/>
      <c r="O69" s="105"/>
      <c r="P69" s="99"/>
    </row>
    <row r="70" spans="1:18" x14ac:dyDescent="0.2">
      <c r="A70" s="71">
        <v>24.5</v>
      </c>
      <c r="B70" s="91">
        <v>99.497716894977174</v>
      </c>
      <c r="L70" s="105"/>
      <c r="M70" s="105"/>
      <c r="N70" s="105"/>
      <c r="O70" s="106"/>
      <c r="P70" s="99"/>
    </row>
    <row r="71" spans="1:18" x14ac:dyDescent="0.2">
      <c r="A71" s="71">
        <v>25.5</v>
      </c>
      <c r="B71" s="91">
        <v>99.851598173515981</v>
      </c>
      <c r="L71" s="105"/>
      <c r="M71" s="105"/>
      <c r="N71" s="105"/>
      <c r="O71" s="106"/>
      <c r="P71" s="99"/>
    </row>
    <row r="72" spans="1:18" x14ac:dyDescent="0.2">
      <c r="A72" s="71">
        <v>26.5</v>
      </c>
      <c r="B72" s="91">
        <v>99.908675799086751</v>
      </c>
      <c r="O72" s="99"/>
      <c r="P72" s="99"/>
    </row>
    <row r="73" spans="1:18" x14ac:dyDescent="0.2">
      <c r="A73" s="71">
        <v>27.5</v>
      </c>
      <c r="B73" s="91">
        <v>99.942922374429216</v>
      </c>
      <c r="J73" s="100"/>
      <c r="K73" s="100"/>
      <c r="L73" s="100"/>
      <c r="O73" s="99"/>
      <c r="P73" s="99"/>
    </row>
    <row r="74" spans="1:18" x14ac:dyDescent="0.2">
      <c r="A74" s="71">
        <v>28.5</v>
      </c>
      <c r="B74" s="91">
        <v>100</v>
      </c>
      <c r="O74" s="99"/>
      <c r="P74" s="99"/>
    </row>
    <row r="75" spans="1:18" x14ac:dyDescent="0.2">
      <c r="B75" s="102"/>
      <c r="O75" s="99"/>
      <c r="P75" s="99"/>
    </row>
    <row r="76" spans="1:18" x14ac:dyDescent="0.2">
      <c r="B76" s="102"/>
      <c r="O76" s="99"/>
      <c r="P76" s="99"/>
    </row>
    <row r="77" spans="1:18" x14ac:dyDescent="0.2">
      <c r="B77" s="102"/>
      <c r="O77" s="75"/>
      <c r="P77" s="99"/>
    </row>
    <row r="78" spans="1:18" x14ac:dyDescent="0.2">
      <c r="B78" s="102"/>
      <c r="O78" s="75"/>
      <c r="P78" s="99"/>
    </row>
    <row r="79" spans="1:18" x14ac:dyDescent="0.2">
      <c r="B79" s="102"/>
      <c r="O79" s="75"/>
      <c r="P79" s="99"/>
    </row>
    <row r="80" spans="1:18" x14ac:dyDescent="0.2">
      <c r="B80" s="102"/>
      <c r="O80" s="75"/>
      <c r="P80" s="99"/>
    </row>
    <row r="81" spans="2:17" x14ac:dyDescent="0.2">
      <c r="B81" s="102"/>
      <c r="O81" s="75"/>
      <c r="P81" s="99"/>
    </row>
    <row r="82" spans="2:17" x14ac:dyDescent="0.2">
      <c r="B82" s="102"/>
      <c r="O82" s="75"/>
      <c r="P82" s="99"/>
    </row>
    <row r="83" spans="2:17" x14ac:dyDescent="0.2">
      <c r="O83" s="75"/>
      <c r="P83" s="99"/>
    </row>
    <row r="84" spans="2:17" x14ac:dyDescent="0.2">
      <c r="O84" s="75"/>
      <c r="P84" s="99"/>
    </row>
    <row r="85" spans="2:17" x14ac:dyDescent="0.2">
      <c r="O85" s="75"/>
      <c r="P85" s="99"/>
    </row>
    <row r="86" spans="2:17" x14ac:dyDescent="0.2">
      <c r="O86" s="75"/>
      <c r="P86" s="99"/>
    </row>
    <row r="87" spans="2:17" x14ac:dyDescent="0.2">
      <c r="O87" s="75"/>
      <c r="P87" s="99"/>
    </row>
    <row r="88" spans="2:17" x14ac:dyDescent="0.2">
      <c r="O88" s="75"/>
      <c r="P88" s="99"/>
    </row>
    <row r="89" spans="2:17" x14ac:dyDescent="0.2">
      <c r="O89" s="75"/>
      <c r="P89" s="99"/>
    </row>
    <row r="90" spans="2:17" x14ac:dyDescent="0.2">
      <c r="O90" s="75"/>
      <c r="P90" s="99"/>
    </row>
    <row r="91" spans="2:17" x14ac:dyDescent="0.2">
      <c r="O91" s="75"/>
      <c r="P91" s="99"/>
    </row>
    <row r="92" spans="2:17" x14ac:dyDescent="0.2">
      <c r="B92" s="78"/>
      <c r="P92" s="75"/>
      <c r="Q92" s="99"/>
    </row>
    <row r="93" spans="2:17" x14ac:dyDescent="0.2">
      <c r="B93" s="78"/>
      <c r="P93" s="75"/>
      <c r="Q93" s="99"/>
    </row>
  </sheetData>
  <sheetProtection password="94B5" sheet="1" objects="1" scenarios="1" selectLockedCells="1"/>
  <phoneticPr fontId="0" type="noConversion"/>
  <conditionalFormatting sqref="G24:G66 H20:H21">
    <cfRule type="cellIs" dxfId="2" priority="1" stopIfTrue="1" operator="lessThan">
      <formula>$D$24</formula>
    </cfRule>
  </conditionalFormatting>
  <pageMargins left="0.75" right="0.75" top="1" bottom="1" header="0.5" footer="0.5"/>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7"/>
  <sheetViews>
    <sheetView topLeftCell="A4" workbookViewId="0">
      <selection activeCell="A4" sqref="A1:IV65536"/>
    </sheetView>
  </sheetViews>
  <sheetFormatPr defaultColWidth="8.85546875" defaultRowHeight="12.75" x14ac:dyDescent="0.2"/>
  <cols>
    <col min="1" max="2" width="8.85546875" style="71" customWidth="1"/>
    <col min="3" max="4" width="10" style="71" customWidth="1"/>
    <col min="5" max="14" width="8.85546875" style="71" customWidth="1"/>
    <col min="15" max="15" width="9.5703125" style="71" bestFit="1" customWidth="1"/>
    <col min="16" max="16384" width="8.85546875" style="71"/>
  </cols>
  <sheetData>
    <row r="1" spans="1:18" x14ac:dyDescent="0.2">
      <c r="A1" s="70"/>
      <c r="B1" s="70"/>
      <c r="D1" s="70"/>
      <c r="F1" s="70"/>
      <c r="H1" s="70" t="s">
        <v>35</v>
      </c>
      <c r="I1" s="70" t="s">
        <v>37</v>
      </c>
      <c r="J1" s="72" t="s">
        <v>95</v>
      </c>
      <c r="K1" s="70" t="s">
        <v>39</v>
      </c>
    </row>
    <row r="2" spans="1:18" x14ac:dyDescent="0.2">
      <c r="A2" s="70"/>
      <c r="G2" s="71" t="s">
        <v>40</v>
      </c>
    </row>
    <row r="3" spans="1:18" x14ac:dyDescent="0.2">
      <c r="A3" s="70"/>
      <c r="G3" s="73" t="s">
        <v>42</v>
      </c>
      <c r="J3" s="76">
        <f>M18</f>
        <v>7503.5687999999991</v>
      </c>
    </row>
    <row r="4" spans="1:18" x14ac:dyDescent="0.2">
      <c r="A4" s="70"/>
      <c r="G4" s="73" t="s">
        <v>44</v>
      </c>
      <c r="J4" s="76">
        <f>J3-J5</f>
        <v>2498.0554698795177</v>
      </c>
    </row>
    <row r="5" spans="1:18" x14ac:dyDescent="0.2">
      <c r="G5" s="73" t="s">
        <v>48</v>
      </c>
      <c r="J5" s="76">
        <f>O18</f>
        <v>5005.5133301204814</v>
      </c>
    </row>
    <row r="6" spans="1:18" x14ac:dyDescent="0.2">
      <c r="G6" s="73" t="s">
        <v>46</v>
      </c>
      <c r="J6" s="79">
        <f>J5/J3</f>
        <v>0.66708435193137461</v>
      </c>
    </row>
    <row r="7" spans="1:18" x14ac:dyDescent="0.2">
      <c r="G7" s="73" t="s">
        <v>49</v>
      </c>
      <c r="J7" s="76">
        <f>Q18</f>
        <v>764.65524000000028</v>
      </c>
    </row>
    <row r="8" spans="1:18" x14ac:dyDescent="0.2">
      <c r="G8" s="73" t="s">
        <v>47</v>
      </c>
      <c r="J8" s="75">
        <f>Q22</f>
        <v>617.45416666666699</v>
      </c>
    </row>
    <row r="9" spans="1:18" x14ac:dyDescent="0.2">
      <c r="G9" s="73" t="s">
        <v>41</v>
      </c>
      <c r="J9" s="75">
        <f>M22</f>
        <v>6059.083333333333</v>
      </c>
    </row>
    <row r="10" spans="1:18" x14ac:dyDescent="0.2">
      <c r="G10" s="73" t="s">
        <v>50</v>
      </c>
      <c r="J10" s="75">
        <f>N22</f>
        <v>4345.0636546184733</v>
      </c>
    </row>
    <row r="11" spans="1:18" x14ac:dyDescent="0.2">
      <c r="B11" s="69"/>
      <c r="C11" s="69"/>
      <c r="D11" s="69"/>
      <c r="E11" s="69"/>
      <c r="F11" s="69"/>
      <c r="G11" s="93" t="s">
        <v>51</v>
      </c>
      <c r="H11" s="69"/>
      <c r="I11" s="69"/>
      <c r="J11" s="107">
        <f>O22</f>
        <v>4041.9196787148599</v>
      </c>
      <c r="K11" s="69"/>
      <c r="L11" s="69"/>
      <c r="M11" s="69"/>
      <c r="N11" s="69"/>
      <c r="O11" s="69"/>
      <c r="P11" s="69"/>
      <c r="Q11" s="69"/>
      <c r="R11" s="69"/>
    </row>
    <row r="12" spans="1:18" x14ac:dyDescent="0.2">
      <c r="B12" s="69"/>
      <c r="C12" s="69"/>
      <c r="D12" s="69"/>
      <c r="E12" s="69"/>
      <c r="F12" s="69"/>
      <c r="G12" s="93" t="s">
        <v>52</v>
      </c>
      <c r="H12" s="69"/>
      <c r="I12" s="69"/>
      <c r="J12" s="69">
        <f>P14</f>
        <v>43</v>
      </c>
      <c r="K12" s="69"/>
      <c r="L12" s="69"/>
      <c r="M12" s="69"/>
      <c r="N12" s="69"/>
      <c r="O12" s="69"/>
      <c r="P12" s="69"/>
      <c r="Q12" s="69"/>
      <c r="R12" s="69"/>
    </row>
    <row r="13" spans="1:18" x14ac:dyDescent="0.2">
      <c r="B13" s="69"/>
      <c r="C13" s="69"/>
      <c r="D13" s="69"/>
      <c r="E13" s="69"/>
      <c r="F13" s="69"/>
      <c r="G13" s="93" t="s">
        <v>53</v>
      </c>
      <c r="H13" s="69"/>
      <c r="I13" s="69"/>
      <c r="J13" s="69">
        <f>E24</f>
        <v>21</v>
      </c>
      <c r="K13" s="69"/>
      <c r="L13" s="69"/>
      <c r="M13" s="69"/>
      <c r="N13" s="69"/>
      <c r="O13" s="69"/>
      <c r="P13" s="69"/>
      <c r="Q13" s="69"/>
      <c r="R13" s="69"/>
    </row>
    <row r="14" spans="1:18" ht="19.5" x14ac:dyDescent="0.35">
      <c r="B14" s="69"/>
      <c r="C14" s="69"/>
      <c r="D14" s="69"/>
      <c r="E14" s="69"/>
      <c r="F14" s="69"/>
      <c r="G14" s="93" t="s">
        <v>43</v>
      </c>
      <c r="H14" s="69"/>
      <c r="I14" s="69"/>
      <c r="J14" s="69">
        <f>P23</f>
        <v>15</v>
      </c>
      <c r="K14" s="69"/>
      <c r="L14" s="69"/>
      <c r="M14" s="108" t="s">
        <v>126</v>
      </c>
      <c r="N14" s="109">
        <f>N22/M22*I24</f>
        <v>0.66708435193137461</v>
      </c>
      <c r="O14" s="69"/>
      <c r="P14" s="110">
        <f>'Hki-2012'!P14</f>
        <v>43</v>
      </c>
      <c r="Q14" s="110" t="s">
        <v>54</v>
      </c>
      <c r="R14" s="69"/>
    </row>
    <row r="15" spans="1:18" x14ac:dyDescent="0.2">
      <c r="B15" s="69"/>
      <c r="C15" s="69"/>
      <c r="D15" s="69"/>
      <c r="E15" s="69"/>
      <c r="F15" s="69"/>
      <c r="G15" s="93" t="s">
        <v>55</v>
      </c>
      <c r="H15" s="69"/>
      <c r="I15" s="69"/>
      <c r="J15" s="69">
        <f>D24</f>
        <v>5</v>
      </c>
      <c r="K15" s="69"/>
      <c r="L15" s="69"/>
      <c r="M15" s="69"/>
      <c r="N15" s="69"/>
      <c r="O15" s="69"/>
      <c r="P15" s="69"/>
      <c r="Q15" s="69"/>
      <c r="R15" s="69"/>
    </row>
    <row r="16" spans="1:18" x14ac:dyDescent="0.2">
      <c r="B16" s="69"/>
      <c r="C16" s="69"/>
      <c r="D16" s="69"/>
      <c r="E16" s="69"/>
      <c r="F16" s="69"/>
      <c r="G16" s="93" t="s">
        <v>45</v>
      </c>
      <c r="H16" s="69"/>
      <c r="I16" s="69"/>
      <c r="J16" s="97">
        <f>K24</f>
        <v>0.80963855421686748</v>
      </c>
      <c r="K16" s="69"/>
      <c r="L16" s="69"/>
      <c r="M16" s="69" t="s">
        <v>56</v>
      </c>
      <c r="N16" s="69"/>
      <c r="O16" s="69" t="s">
        <v>57</v>
      </c>
      <c r="P16" s="69"/>
      <c r="Q16" s="69"/>
      <c r="R16" s="69"/>
    </row>
    <row r="17" spans="1:19" x14ac:dyDescent="0.2">
      <c r="B17" s="69"/>
      <c r="C17" s="69"/>
      <c r="D17" s="69"/>
      <c r="E17" s="69"/>
      <c r="F17" s="69"/>
      <c r="G17" s="93" t="s">
        <v>58</v>
      </c>
      <c r="H17" s="69"/>
      <c r="I17" s="69"/>
      <c r="J17" s="97">
        <f>I24</f>
        <v>0.93023255813953498</v>
      </c>
      <c r="K17" s="69"/>
      <c r="L17" s="69"/>
      <c r="M17" s="69" t="s">
        <v>59</v>
      </c>
      <c r="N17" s="69"/>
      <c r="O17" s="69" t="s">
        <v>60</v>
      </c>
      <c r="P17" s="69"/>
      <c r="Q17" s="69" t="s">
        <v>61</v>
      </c>
      <c r="R17" s="69"/>
    </row>
    <row r="18" spans="1:19" x14ac:dyDescent="0.2">
      <c r="B18" s="69"/>
      <c r="C18" s="69"/>
      <c r="D18" s="69"/>
      <c r="E18" s="69"/>
      <c r="F18" s="69"/>
      <c r="G18" s="93" t="s">
        <v>62</v>
      </c>
      <c r="H18" s="69"/>
      <c r="I18" s="69"/>
      <c r="J18" s="69">
        <v>12</v>
      </c>
      <c r="K18" s="69"/>
      <c r="L18" s="69"/>
      <c r="M18" s="111">
        <f>P14/1000*1.2*M22*24</f>
        <v>7503.5687999999991</v>
      </c>
      <c r="N18" s="111"/>
      <c r="O18" s="111">
        <f>P14/1000*1.2*O22*24</f>
        <v>5005.5133301204814</v>
      </c>
      <c r="P18" s="69"/>
      <c r="Q18" s="111">
        <f>P14/1000*1.2*Q22*24</f>
        <v>764.65524000000028</v>
      </c>
      <c r="R18" s="69"/>
    </row>
    <row r="19" spans="1:19" x14ac:dyDescent="0.2">
      <c r="B19" s="69"/>
      <c r="C19" s="69"/>
      <c r="D19" s="69"/>
      <c r="E19" s="69"/>
      <c r="F19" s="69"/>
      <c r="G19" s="69"/>
      <c r="H19" s="69"/>
      <c r="I19" s="69"/>
      <c r="J19" s="69"/>
      <c r="K19" s="69"/>
      <c r="L19" s="69"/>
      <c r="M19" s="69" t="s">
        <v>23</v>
      </c>
      <c r="N19" s="69"/>
      <c r="O19" s="69"/>
      <c r="P19" s="69"/>
      <c r="Q19" s="112"/>
      <c r="R19" s="112"/>
    </row>
    <row r="20" spans="1:19" x14ac:dyDescent="0.2">
      <c r="B20" s="88">
        <v>40669</v>
      </c>
      <c r="C20" s="69"/>
      <c r="D20" s="69"/>
      <c r="E20" s="69"/>
      <c r="F20" s="69"/>
      <c r="G20" s="69"/>
      <c r="H20" s="69"/>
      <c r="I20" s="69"/>
      <c r="J20" s="69"/>
      <c r="K20" s="69"/>
      <c r="L20" s="69"/>
      <c r="M20" s="113" t="s">
        <v>24</v>
      </c>
      <c r="N20" s="113" t="s">
        <v>24</v>
      </c>
      <c r="O20" s="113" t="s">
        <v>25</v>
      </c>
      <c r="P20" s="69" t="s">
        <v>63</v>
      </c>
      <c r="Q20" s="69"/>
      <c r="R20" s="69"/>
    </row>
    <row r="21" spans="1:19" x14ac:dyDescent="0.2">
      <c r="A21" s="91" t="s">
        <v>95</v>
      </c>
      <c r="B21" s="69"/>
      <c r="C21" s="69"/>
      <c r="D21" s="69"/>
      <c r="E21" s="69"/>
      <c r="F21" s="69"/>
      <c r="G21" s="69"/>
      <c r="H21" s="69"/>
      <c r="I21" s="69"/>
      <c r="J21" s="69"/>
      <c r="K21" s="69"/>
      <c r="L21" s="69"/>
      <c r="M21" s="93" t="s">
        <v>32</v>
      </c>
      <c r="N21" s="93" t="s">
        <v>33</v>
      </c>
      <c r="O21" s="93" t="s">
        <v>34</v>
      </c>
      <c r="P21" s="69"/>
      <c r="Q21" s="69"/>
      <c r="R21" s="110"/>
    </row>
    <row r="22" spans="1:19" ht="19.5" x14ac:dyDescent="0.35">
      <c r="A22" s="73" t="s">
        <v>26</v>
      </c>
      <c r="B22" s="93" t="s">
        <v>27</v>
      </c>
      <c r="C22" s="93" t="s">
        <v>64</v>
      </c>
      <c r="D22" s="93" t="s">
        <v>65</v>
      </c>
      <c r="E22" s="93" t="s">
        <v>28</v>
      </c>
      <c r="F22" s="93" t="s">
        <v>66</v>
      </c>
      <c r="G22" s="93" t="s">
        <v>29</v>
      </c>
      <c r="H22" s="93" t="s">
        <v>30</v>
      </c>
      <c r="I22" s="69" t="s">
        <v>31</v>
      </c>
      <c r="J22" s="108" t="s">
        <v>127</v>
      </c>
      <c r="K22" s="108" t="s">
        <v>128</v>
      </c>
      <c r="L22" s="108" t="s">
        <v>128</v>
      </c>
      <c r="M22" s="107">
        <f>SUM(M23:M90)</f>
        <v>6059.083333333333</v>
      </c>
      <c r="N22" s="107">
        <f>SUM(N23:N90)</f>
        <v>4345.0636546184733</v>
      </c>
      <c r="O22" s="107">
        <f>SUM(O23:O90)</f>
        <v>4041.9196787148599</v>
      </c>
      <c r="P22" s="69"/>
      <c r="Q22" s="107">
        <f>SUM(Q23:Q90)</f>
        <v>617.45416666666699</v>
      </c>
      <c r="R22" s="108" t="s">
        <v>127</v>
      </c>
      <c r="S22" s="73" t="s">
        <v>66</v>
      </c>
    </row>
    <row r="23" spans="1:19" x14ac:dyDescent="0.2">
      <c r="B23" s="69"/>
      <c r="C23" s="69"/>
      <c r="D23" s="69"/>
      <c r="E23" s="69"/>
      <c r="F23" s="69"/>
      <c r="G23" s="69"/>
      <c r="H23" s="69"/>
      <c r="I23" s="69"/>
      <c r="J23" s="69"/>
      <c r="K23" s="69"/>
      <c r="L23" s="85"/>
      <c r="M23" s="69"/>
      <c r="N23" s="69"/>
      <c r="O23" s="69"/>
      <c r="P23" s="84">
        <f>'Hki-2012'!$P$23</f>
        <v>15</v>
      </c>
      <c r="Q23" s="69"/>
      <c r="R23" s="69"/>
    </row>
    <row r="24" spans="1:19" x14ac:dyDescent="0.2">
      <c r="A24" s="71">
        <v>-28.5</v>
      </c>
      <c r="B24" s="91">
        <v>0</v>
      </c>
      <c r="C24" s="80">
        <f>'Hki-2012'!$C$24</f>
        <v>21</v>
      </c>
      <c r="D24" s="84">
        <f>'Hki-2012'!D24</f>
        <v>5</v>
      </c>
      <c r="E24" s="84">
        <f>'Hki-2012'!$E$24</f>
        <v>21</v>
      </c>
      <c r="F24" s="89">
        <f t="shared" ref="F24:F64" si="0">E24-K24*(E24-A24)</f>
        <v>-19.077108433734942</v>
      </c>
      <c r="G24" s="96">
        <f t="shared" ref="G24:G64" si="1">MAX(F24,D24,S24)</f>
        <v>5</v>
      </c>
      <c r="H24" s="89">
        <f t="shared" ref="H24:H64" si="2">A24+J24*(E24-A24)</f>
        <v>-11.3</v>
      </c>
      <c r="I24" s="94">
        <f>'Hki-2012'!$I$24</f>
        <v>0.93023255813953498</v>
      </c>
      <c r="J24" s="85">
        <f t="shared" ref="J24:J64" si="3">L24/I24</f>
        <v>0.34747474747474749</v>
      </c>
      <c r="K24" s="94">
        <f>'Hki-2012'!$K$24</f>
        <v>0.80963855421686748</v>
      </c>
      <c r="L24" s="85">
        <f t="shared" ref="L24:L64" si="4">(E24-G24)/(E24-A24)</f>
        <v>0.32323232323232326</v>
      </c>
      <c r="M24" s="92">
        <f t="shared" ref="M24:M64" si="5">MAX((B24-B23)/100*365*(E24-A24),0)</f>
        <v>0</v>
      </c>
      <c r="N24" s="92">
        <f t="shared" ref="N24:N64" si="6">MAX((B24-B23)/100*365*(H24-A24),0)</f>
        <v>0</v>
      </c>
      <c r="O24" s="92">
        <f t="shared" ref="O24:O64" si="7">MAX((B24-B23)/100*365*(E24-G24),0)</f>
        <v>0</v>
      </c>
      <c r="P24" s="89">
        <f t="shared" ref="P24:P64" si="8">MAX(0,P$23-H24)</f>
        <v>26.3</v>
      </c>
      <c r="Q24" s="96">
        <f t="shared" ref="Q24:Q64" si="9">(B24-B23)/100*365*P24</f>
        <v>0</v>
      </c>
      <c r="R24" s="98">
        <f t="shared" ref="R24:R64" si="10">MAX((C24-A24)/(E24-A24),0)</f>
        <v>1</v>
      </c>
      <c r="S24" s="71">
        <f t="shared" ref="S24:S64" si="11">E24-R24*I24*(E24-A24)</f>
        <v>-25.04651162790698</v>
      </c>
    </row>
    <row r="25" spans="1:19" x14ac:dyDescent="0.2">
      <c r="A25" s="71">
        <v>-27.5</v>
      </c>
      <c r="B25" s="91">
        <v>9.1324200913242004E-2</v>
      </c>
      <c r="C25" s="69">
        <f t="shared" ref="C25:C64" si="12">C24</f>
        <v>21</v>
      </c>
      <c r="D25" s="69">
        <f t="shared" ref="D25:D64" si="13">D24</f>
        <v>5</v>
      </c>
      <c r="E25" s="69">
        <f t="shared" ref="E25:E64" si="14">E24</f>
        <v>21</v>
      </c>
      <c r="F25" s="96">
        <f t="shared" si="0"/>
        <v>-18.267469879518075</v>
      </c>
      <c r="G25" s="96">
        <f t="shared" si="1"/>
        <v>5</v>
      </c>
      <c r="H25" s="96">
        <f t="shared" si="2"/>
        <v>-10.3</v>
      </c>
      <c r="I25" s="97">
        <f t="shared" ref="I25:I64" si="15">I24</f>
        <v>0.93023255813953498</v>
      </c>
      <c r="J25" s="97">
        <f t="shared" si="3"/>
        <v>0.35463917525773192</v>
      </c>
      <c r="K25" s="97">
        <f t="shared" ref="K25:K64" si="16">K24</f>
        <v>0.80963855421686748</v>
      </c>
      <c r="L25" s="85">
        <f t="shared" si="4"/>
        <v>0.32989690721649484</v>
      </c>
      <c r="M25" s="92">
        <f t="shared" si="5"/>
        <v>16.166666666666664</v>
      </c>
      <c r="N25" s="92">
        <f t="shared" si="6"/>
        <v>5.7333333333333325</v>
      </c>
      <c r="O25" s="92">
        <f t="shared" si="7"/>
        <v>5.333333333333333</v>
      </c>
      <c r="P25" s="89">
        <f t="shared" si="8"/>
        <v>25.3</v>
      </c>
      <c r="Q25" s="96">
        <f t="shared" si="9"/>
        <v>8.4333333333333336</v>
      </c>
      <c r="R25" s="98">
        <f t="shared" si="10"/>
        <v>1</v>
      </c>
      <c r="S25" s="71">
        <f t="shared" si="11"/>
        <v>-24.116279069767444</v>
      </c>
    </row>
    <row r="26" spans="1:19" x14ac:dyDescent="0.2">
      <c r="A26" s="71">
        <v>-26.5</v>
      </c>
      <c r="B26" s="91">
        <v>0.18264840182648401</v>
      </c>
      <c r="C26" s="69">
        <f t="shared" si="12"/>
        <v>21</v>
      </c>
      <c r="D26" s="69">
        <f t="shared" si="13"/>
        <v>5</v>
      </c>
      <c r="E26" s="69">
        <f t="shared" si="14"/>
        <v>21</v>
      </c>
      <c r="F26" s="96">
        <f t="shared" si="0"/>
        <v>-17.457831325301207</v>
      </c>
      <c r="G26" s="96">
        <f t="shared" si="1"/>
        <v>5</v>
      </c>
      <c r="H26" s="96">
        <f t="shared" si="2"/>
        <v>-9.3000000000000007</v>
      </c>
      <c r="I26" s="97">
        <f t="shared" si="15"/>
        <v>0.93023255813953498</v>
      </c>
      <c r="J26" s="97">
        <f t="shared" si="3"/>
        <v>0.36210526315789471</v>
      </c>
      <c r="K26" s="97">
        <f t="shared" si="16"/>
        <v>0.80963855421686748</v>
      </c>
      <c r="L26" s="85">
        <f t="shared" si="4"/>
        <v>0.33684210526315789</v>
      </c>
      <c r="M26" s="92">
        <f t="shared" si="5"/>
        <v>15.833333333333332</v>
      </c>
      <c r="N26" s="92">
        <f t="shared" si="6"/>
        <v>5.7333333333333325</v>
      </c>
      <c r="O26" s="92">
        <f t="shared" si="7"/>
        <v>5.333333333333333</v>
      </c>
      <c r="P26" s="89">
        <f t="shared" si="8"/>
        <v>24.3</v>
      </c>
      <c r="Q26" s="96">
        <f t="shared" si="9"/>
        <v>8.1</v>
      </c>
      <c r="R26" s="98">
        <f t="shared" si="10"/>
        <v>1</v>
      </c>
      <c r="S26" s="71">
        <f t="shared" si="11"/>
        <v>-23.186046511627914</v>
      </c>
    </row>
    <row r="27" spans="1:19" x14ac:dyDescent="0.2">
      <c r="A27" s="71">
        <v>-25.5</v>
      </c>
      <c r="B27" s="91">
        <v>0.23972602739726029</v>
      </c>
      <c r="C27" s="69">
        <f t="shared" si="12"/>
        <v>21</v>
      </c>
      <c r="D27" s="69">
        <f t="shared" si="13"/>
        <v>5</v>
      </c>
      <c r="E27" s="69">
        <f t="shared" si="14"/>
        <v>21</v>
      </c>
      <c r="F27" s="96">
        <f t="shared" si="0"/>
        <v>-16.648192771084339</v>
      </c>
      <c r="G27" s="96">
        <f t="shared" si="1"/>
        <v>5</v>
      </c>
      <c r="H27" s="96">
        <f t="shared" si="2"/>
        <v>-8.3000000000000007</v>
      </c>
      <c r="I27" s="97">
        <f t="shared" si="15"/>
        <v>0.93023255813953498</v>
      </c>
      <c r="J27" s="97">
        <f t="shared" si="3"/>
        <v>0.36989247311827955</v>
      </c>
      <c r="K27" s="97">
        <f t="shared" si="16"/>
        <v>0.80963855421686748</v>
      </c>
      <c r="L27" s="85">
        <f t="shared" si="4"/>
        <v>0.34408602150537637</v>
      </c>
      <c r="M27" s="92">
        <f t="shared" si="5"/>
        <v>9.6875000000000053</v>
      </c>
      <c r="N27" s="92">
        <f t="shared" si="6"/>
        <v>3.5833333333333353</v>
      </c>
      <c r="O27" s="92">
        <f t="shared" si="7"/>
        <v>3.3333333333333353</v>
      </c>
      <c r="P27" s="89">
        <f t="shared" si="8"/>
        <v>23.3</v>
      </c>
      <c r="Q27" s="96">
        <f t="shared" si="9"/>
        <v>4.8541666666666696</v>
      </c>
      <c r="R27" s="98">
        <f t="shared" si="10"/>
        <v>1</v>
      </c>
      <c r="S27" s="71">
        <f t="shared" si="11"/>
        <v>-22.255813953488378</v>
      </c>
    </row>
    <row r="28" spans="1:19" x14ac:dyDescent="0.2">
      <c r="A28" s="71">
        <v>-24.5</v>
      </c>
      <c r="B28" s="91">
        <v>0.3995433789954338</v>
      </c>
      <c r="C28" s="69">
        <f t="shared" si="12"/>
        <v>21</v>
      </c>
      <c r="D28" s="69">
        <f t="shared" si="13"/>
        <v>5</v>
      </c>
      <c r="E28" s="69">
        <f t="shared" si="14"/>
        <v>21</v>
      </c>
      <c r="F28" s="96">
        <f t="shared" si="0"/>
        <v>-15.838554216867472</v>
      </c>
      <c r="G28" s="96">
        <f t="shared" si="1"/>
        <v>5</v>
      </c>
      <c r="H28" s="96">
        <f t="shared" si="2"/>
        <v>-7.3000000000000007</v>
      </c>
      <c r="I28" s="97">
        <f t="shared" si="15"/>
        <v>0.93023255813953498</v>
      </c>
      <c r="J28" s="97">
        <f t="shared" si="3"/>
        <v>0.37802197802197801</v>
      </c>
      <c r="K28" s="97">
        <f t="shared" si="16"/>
        <v>0.80963855421686748</v>
      </c>
      <c r="L28" s="85">
        <f t="shared" si="4"/>
        <v>0.35164835164835168</v>
      </c>
      <c r="M28" s="92">
        <f t="shared" si="5"/>
        <v>26.541666666666664</v>
      </c>
      <c r="N28" s="92">
        <f t="shared" si="6"/>
        <v>10.033333333333331</v>
      </c>
      <c r="O28" s="92">
        <f t="shared" si="7"/>
        <v>9.3333333333333321</v>
      </c>
      <c r="P28" s="89">
        <f t="shared" si="8"/>
        <v>22.3</v>
      </c>
      <c r="Q28" s="96">
        <f t="shared" si="9"/>
        <v>13.008333333333333</v>
      </c>
      <c r="R28" s="98">
        <f t="shared" si="10"/>
        <v>1</v>
      </c>
      <c r="S28" s="71">
        <f t="shared" si="11"/>
        <v>-21.325581395348841</v>
      </c>
    </row>
    <row r="29" spans="1:19" x14ac:dyDescent="0.2">
      <c r="A29" s="71">
        <v>-23.5</v>
      </c>
      <c r="B29" s="91">
        <v>0.57077625570776247</v>
      </c>
      <c r="C29" s="69">
        <f t="shared" si="12"/>
        <v>21</v>
      </c>
      <c r="D29" s="69">
        <f t="shared" si="13"/>
        <v>5</v>
      </c>
      <c r="E29" s="69">
        <f t="shared" si="14"/>
        <v>21</v>
      </c>
      <c r="F29" s="96">
        <f t="shared" si="0"/>
        <v>-15.028915662650604</v>
      </c>
      <c r="G29" s="96">
        <f t="shared" si="1"/>
        <v>5</v>
      </c>
      <c r="H29" s="96">
        <f t="shared" si="2"/>
        <v>-6.3000000000000007</v>
      </c>
      <c r="I29" s="97">
        <f t="shared" si="15"/>
        <v>0.93023255813953498</v>
      </c>
      <c r="J29" s="97">
        <f t="shared" si="3"/>
        <v>0.38651685393258423</v>
      </c>
      <c r="K29" s="97">
        <f t="shared" si="16"/>
        <v>0.80963855421686748</v>
      </c>
      <c r="L29" s="85">
        <f t="shared" si="4"/>
        <v>0.3595505617977528</v>
      </c>
      <c r="M29" s="92">
        <f t="shared" si="5"/>
        <v>27.812499999999986</v>
      </c>
      <c r="N29" s="92">
        <f t="shared" si="6"/>
        <v>10.749999999999995</v>
      </c>
      <c r="O29" s="92">
        <f t="shared" si="7"/>
        <v>9.9999999999999947</v>
      </c>
      <c r="P29" s="89">
        <f t="shared" si="8"/>
        <v>21.3</v>
      </c>
      <c r="Q29" s="96">
        <f t="shared" si="9"/>
        <v>13.312499999999993</v>
      </c>
      <c r="R29" s="98">
        <f t="shared" si="10"/>
        <v>1</v>
      </c>
      <c r="S29" s="71">
        <f t="shared" si="11"/>
        <v>-20.395348837209305</v>
      </c>
    </row>
    <row r="30" spans="1:19" x14ac:dyDescent="0.2">
      <c r="A30" s="71">
        <v>-22.5</v>
      </c>
      <c r="B30" s="91">
        <v>0.70776255707762559</v>
      </c>
      <c r="C30" s="71">
        <f t="shared" si="12"/>
        <v>21</v>
      </c>
      <c r="D30" s="71">
        <f t="shared" si="13"/>
        <v>5</v>
      </c>
      <c r="E30" s="71">
        <f t="shared" si="14"/>
        <v>21</v>
      </c>
      <c r="F30" s="99">
        <f t="shared" si="0"/>
        <v>-14.219277108433737</v>
      </c>
      <c r="G30" s="99">
        <f t="shared" si="1"/>
        <v>5</v>
      </c>
      <c r="H30" s="99">
        <f t="shared" si="2"/>
        <v>-5.3000000000000043</v>
      </c>
      <c r="I30" s="78">
        <f t="shared" si="15"/>
        <v>0.93023255813953498</v>
      </c>
      <c r="J30" s="78">
        <f t="shared" si="3"/>
        <v>0.39540229885057465</v>
      </c>
      <c r="K30" s="78">
        <f t="shared" si="16"/>
        <v>0.80963855421686748</v>
      </c>
      <c r="L30" s="100">
        <f t="shared" si="4"/>
        <v>0.36781609195402298</v>
      </c>
      <c r="M30" s="101">
        <f t="shared" si="5"/>
        <v>21.750000000000018</v>
      </c>
      <c r="N30" s="101">
        <f t="shared" si="6"/>
        <v>8.600000000000005</v>
      </c>
      <c r="O30" s="101">
        <f t="shared" si="7"/>
        <v>8.0000000000000071</v>
      </c>
      <c r="P30" s="106">
        <f t="shared" si="8"/>
        <v>20.300000000000004</v>
      </c>
      <c r="Q30" s="99">
        <f t="shared" si="9"/>
        <v>10.150000000000011</v>
      </c>
      <c r="R30" s="102">
        <f t="shared" si="10"/>
        <v>1</v>
      </c>
      <c r="S30" s="71">
        <f t="shared" si="11"/>
        <v>-19.465116279069768</v>
      </c>
    </row>
    <row r="31" spans="1:19" x14ac:dyDescent="0.2">
      <c r="A31" s="71">
        <v>-21.5</v>
      </c>
      <c r="B31" s="91">
        <v>0.8904109589041096</v>
      </c>
      <c r="C31" s="71">
        <f t="shared" si="12"/>
        <v>21</v>
      </c>
      <c r="D31" s="71">
        <f t="shared" si="13"/>
        <v>5</v>
      </c>
      <c r="E31" s="71">
        <f t="shared" si="14"/>
        <v>21</v>
      </c>
      <c r="F31" s="99">
        <f t="shared" si="0"/>
        <v>-13.409638554216869</v>
      </c>
      <c r="G31" s="99">
        <f t="shared" si="1"/>
        <v>5</v>
      </c>
      <c r="H31" s="99">
        <f t="shared" si="2"/>
        <v>-4.3000000000000007</v>
      </c>
      <c r="I31" s="78">
        <f t="shared" si="15"/>
        <v>0.93023255813953498</v>
      </c>
      <c r="J31" s="78">
        <f t="shared" si="3"/>
        <v>0.40470588235294114</v>
      </c>
      <c r="K31" s="78">
        <f t="shared" si="16"/>
        <v>0.80963855421686748</v>
      </c>
      <c r="L31" s="100">
        <f t="shared" si="4"/>
        <v>0.37647058823529411</v>
      </c>
      <c r="M31" s="101">
        <f t="shared" si="5"/>
        <v>28.333333333333332</v>
      </c>
      <c r="N31" s="101">
        <f t="shared" si="6"/>
        <v>11.466666666666665</v>
      </c>
      <c r="O31" s="101">
        <f t="shared" si="7"/>
        <v>10.666666666666666</v>
      </c>
      <c r="P31" s="106">
        <f t="shared" si="8"/>
        <v>19.3</v>
      </c>
      <c r="Q31" s="99">
        <f t="shared" si="9"/>
        <v>12.866666666666667</v>
      </c>
      <c r="R31" s="102">
        <f t="shared" si="10"/>
        <v>1</v>
      </c>
      <c r="S31" s="71">
        <f t="shared" si="11"/>
        <v>-18.534883720930239</v>
      </c>
    </row>
    <row r="32" spans="1:19" x14ac:dyDescent="0.2">
      <c r="A32" s="71">
        <v>-20.5</v>
      </c>
      <c r="B32" s="91">
        <v>1.2785388127853883</v>
      </c>
      <c r="C32" s="71">
        <f t="shared" si="12"/>
        <v>21</v>
      </c>
      <c r="D32" s="71">
        <f t="shared" si="13"/>
        <v>5</v>
      </c>
      <c r="E32" s="71">
        <f t="shared" si="14"/>
        <v>21</v>
      </c>
      <c r="F32" s="99">
        <f t="shared" si="0"/>
        <v>-12.600000000000001</v>
      </c>
      <c r="G32" s="99">
        <f t="shared" si="1"/>
        <v>5</v>
      </c>
      <c r="H32" s="99">
        <f t="shared" si="2"/>
        <v>-3.3000000000000007</v>
      </c>
      <c r="I32" s="78">
        <f t="shared" si="15"/>
        <v>0.93023255813953498</v>
      </c>
      <c r="J32" s="78">
        <f t="shared" si="3"/>
        <v>0.41445783132530117</v>
      </c>
      <c r="K32" s="78">
        <f t="shared" si="16"/>
        <v>0.80963855421686748</v>
      </c>
      <c r="L32" s="100">
        <f t="shared" si="4"/>
        <v>0.38554216867469882</v>
      </c>
      <c r="M32" s="101">
        <f t="shared" si="5"/>
        <v>58.791666666666686</v>
      </c>
      <c r="N32" s="101">
        <f t="shared" si="6"/>
        <v>24.366666666666674</v>
      </c>
      <c r="O32" s="101">
        <f t="shared" si="7"/>
        <v>22.666666666666675</v>
      </c>
      <c r="P32" s="106">
        <f t="shared" si="8"/>
        <v>18.3</v>
      </c>
      <c r="Q32" s="99">
        <f t="shared" si="9"/>
        <v>25.925000000000011</v>
      </c>
      <c r="R32" s="102">
        <f t="shared" si="10"/>
        <v>1</v>
      </c>
      <c r="S32" s="71">
        <f t="shared" si="11"/>
        <v>-17.604651162790702</v>
      </c>
    </row>
    <row r="33" spans="1:19" x14ac:dyDescent="0.2">
      <c r="A33" s="71">
        <v>-19.5</v>
      </c>
      <c r="B33" s="91">
        <v>2.054794520547945</v>
      </c>
      <c r="C33" s="71">
        <f t="shared" si="12"/>
        <v>21</v>
      </c>
      <c r="D33" s="71">
        <f t="shared" si="13"/>
        <v>5</v>
      </c>
      <c r="E33" s="71">
        <f t="shared" si="14"/>
        <v>21</v>
      </c>
      <c r="F33" s="99">
        <f t="shared" si="0"/>
        <v>-11.790361445783134</v>
      </c>
      <c r="G33" s="99">
        <f t="shared" si="1"/>
        <v>5</v>
      </c>
      <c r="H33" s="99">
        <f t="shared" si="2"/>
        <v>-2.3000000000000043</v>
      </c>
      <c r="I33" s="78">
        <f t="shared" si="15"/>
        <v>0.93023255813953498</v>
      </c>
      <c r="J33" s="78">
        <f t="shared" si="3"/>
        <v>0.42469135802469127</v>
      </c>
      <c r="K33" s="78">
        <f t="shared" si="16"/>
        <v>0.80963855421686748</v>
      </c>
      <c r="L33" s="100">
        <f t="shared" si="4"/>
        <v>0.39506172839506171</v>
      </c>
      <c r="M33" s="101">
        <f t="shared" si="5"/>
        <v>114.74999999999996</v>
      </c>
      <c r="N33" s="101">
        <f t="shared" si="6"/>
        <v>48.733333333333299</v>
      </c>
      <c r="O33" s="101">
        <f t="shared" si="7"/>
        <v>45.333333333333314</v>
      </c>
      <c r="P33" s="106">
        <f t="shared" si="8"/>
        <v>17.300000000000004</v>
      </c>
      <c r="Q33" s="99">
        <f t="shared" si="9"/>
        <v>49.016666666666659</v>
      </c>
      <c r="R33" s="102">
        <f t="shared" si="10"/>
        <v>1</v>
      </c>
      <c r="S33" s="71">
        <f t="shared" si="11"/>
        <v>-16.674418604651166</v>
      </c>
    </row>
    <row r="34" spans="1:19" x14ac:dyDescent="0.2">
      <c r="A34" s="71">
        <v>-18.5</v>
      </c>
      <c r="B34" s="91">
        <v>2.7511415525114153</v>
      </c>
      <c r="C34" s="71">
        <f t="shared" si="12"/>
        <v>21</v>
      </c>
      <c r="D34" s="71">
        <f t="shared" si="13"/>
        <v>5</v>
      </c>
      <c r="E34" s="71">
        <f t="shared" si="14"/>
        <v>21</v>
      </c>
      <c r="F34" s="99">
        <f t="shared" si="0"/>
        <v>-10.980722891566266</v>
      </c>
      <c r="G34" s="99">
        <f t="shared" si="1"/>
        <v>5</v>
      </c>
      <c r="H34" s="99">
        <f t="shared" si="2"/>
        <v>-1.3000000000000043</v>
      </c>
      <c r="I34" s="78">
        <f t="shared" si="15"/>
        <v>0.93023255813953498</v>
      </c>
      <c r="J34" s="78">
        <f t="shared" si="3"/>
        <v>0.43544303797468348</v>
      </c>
      <c r="K34" s="78">
        <f t="shared" si="16"/>
        <v>0.80963855421686748</v>
      </c>
      <c r="L34" s="100">
        <f t="shared" si="4"/>
        <v>0.4050632911392405</v>
      </c>
      <c r="M34" s="101">
        <f t="shared" si="5"/>
        <v>100.39583333333334</v>
      </c>
      <c r="N34" s="101">
        <f t="shared" si="6"/>
        <v>43.716666666666661</v>
      </c>
      <c r="O34" s="101">
        <f t="shared" si="7"/>
        <v>40.666666666666671</v>
      </c>
      <c r="P34" s="106">
        <f t="shared" si="8"/>
        <v>16.300000000000004</v>
      </c>
      <c r="Q34" s="99">
        <f t="shared" si="9"/>
        <v>41.429166666666681</v>
      </c>
      <c r="R34" s="102">
        <f t="shared" si="10"/>
        <v>1</v>
      </c>
      <c r="S34" s="71">
        <f t="shared" si="11"/>
        <v>-15.744186046511629</v>
      </c>
    </row>
    <row r="35" spans="1:19" x14ac:dyDescent="0.2">
      <c r="A35" s="71">
        <v>-17.5</v>
      </c>
      <c r="B35" s="91">
        <v>3.2305936073059356</v>
      </c>
      <c r="C35" s="71">
        <f t="shared" si="12"/>
        <v>21</v>
      </c>
      <c r="D35" s="71">
        <f t="shared" si="13"/>
        <v>5</v>
      </c>
      <c r="E35" s="71">
        <f t="shared" si="14"/>
        <v>21</v>
      </c>
      <c r="F35" s="99">
        <f t="shared" si="0"/>
        <v>-10.171084337349399</v>
      </c>
      <c r="G35" s="99">
        <f t="shared" si="1"/>
        <v>5</v>
      </c>
      <c r="H35" s="99">
        <f t="shared" si="2"/>
        <v>-0.30000000000000071</v>
      </c>
      <c r="I35" s="78">
        <f t="shared" si="15"/>
        <v>0.93023255813953498</v>
      </c>
      <c r="J35" s="78">
        <f t="shared" si="3"/>
        <v>0.44675324675324674</v>
      </c>
      <c r="K35" s="78">
        <f t="shared" si="16"/>
        <v>0.80963855421686748</v>
      </c>
      <c r="L35" s="100">
        <f t="shared" si="4"/>
        <v>0.41558441558441561</v>
      </c>
      <c r="M35" s="101">
        <f t="shared" si="5"/>
        <v>67.374999999999957</v>
      </c>
      <c r="N35" s="101">
        <f t="shared" si="6"/>
        <v>30.09999999999998</v>
      </c>
      <c r="O35" s="101">
        <f t="shared" si="7"/>
        <v>27.999999999999982</v>
      </c>
      <c r="P35" s="106">
        <f t="shared" si="8"/>
        <v>15.3</v>
      </c>
      <c r="Q35" s="99">
        <f t="shared" si="9"/>
        <v>26.774999999999984</v>
      </c>
      <c r="R35" s="102">
        <f t="shared" si="10"/>
        <v>1</v>
      </c>
      <c r="S35" s="71">
        <f t="shared" si="11"/>
        <v>-14.8139534883721</v>
      </c>
    </row>
    <row r="36" spans="1:19" x14ac:dyDescent="0.2">
      <c r="A36" s="71">
        <v>-16.5</v>
      </c>
      <c r="B36" s="91">
        <v>3.5730593607305932</v>
      </c>
      <c r="C36" s="71">
        <f t="shared" si="12"/>
        <v>21</v>
      </c>
      <c r="D36" s="71">
        <f t="shared" si="13"/>
        <v>5</v>
      </c>
      <c r="E36" s="71">
        <f t="shared" si="14"/>
        <v>21</v>
      </c>
      <c r="F36" s="99">
        <f t="shared" si="0"/>
        <v>-9.3614457831325311</v>
      </c>
      <c r="G36" s="99">
        <f t="shared" si="1"/>
        <v>5</v>
      </c>
      <c r="H36" s="99">
        <f t="shared" si="2"/>
        <v>0.69999999999999929</v>
      </c>
      <c r="I36" s="78">
        <f t="shared" si="15"/>
        <v>0.93023255813953498</v>
      </c>
      <c r="J36" s="78">
        <f t="shared" si="3"/>
        <v>0.45866666666666667</v>
      </c>
      <c r="K36" s="78">
        <f t="shared" si="16"/>
        <v>0.80963855421686748</v>
      </c>
      <c r="L36" s="100">
        <f t="shared" si="4"/>
        <v>0.42666666666666669</v>
      </c>
      <c r="M36" s="101">
        <f t="shared" si="5"/>
        <v>46.875</v>
      </c>
      <c r="N36" s="101">
        <f t="shared" si="6"/>
        <v>21.5</v>
      </c>
      <c r="O36" s="101">
        <f t="shared" si="7"/>
        <v>20</v>
      </c>
      <c r="P36" s="106">
        <f t="shared" si="8"/>
        <v>14.3</v>
      </c>
      <c r="Q36" s="99">
        <f t="shared" si="9"/>
        <v>17.875</v>
      </c>
      <c r="R36" s="102">
        <f t="shared" si="10"/>
        <v>1</v>
      </c>
      <c r="S36" s="71">
        <f t="shared" si="11"/>
        <v>-13.883720930232563</v>
      </c>
    </row>
    <row r="37" spans="1:19" x14ac:dyDescent="0.2">
      <c r="A37" s="71">
        <v>-15.5</v>
      </c>
      <c r="B37" s="91">
        <v>4.1438356164383565</v>
      </c>
      <c r="C37" s="71">
        <f t="shared" si="12"/>
        <v>21</v>
      </c>
      <c r="D37" s="71">
        <f t="shared" si="13"/>
        <v>5</v>
      </c>
      <c r="E37" s="71">
        <f t="shared" si="14"/>
        <v>21</v>
      </c>
      <c r="F37" s="99">
        <f t="shared" si="0"/>
        <v>-8.5518072289156635</v>
      </c>
      <c r="G37" s="99">
        <f t="shared" si="1"/>
        <v>5</v>
      </c>
      <c r="H37" s="99">
        <f t="shared" si="2"/>
        <v>1.6999999999999993</v>
      </c>
      <c r="I37" s="78">
        <f t="shared" si="15"/>
        <v>0.93023255813953498</v>
      </c>
      <c r="J37" s="78">
        <f t="shared" si="3"/>
        <v>0.47123287671232872</v>
      </c>
      <c r="K37" s="78">
        <f t="shared" si="16"/>
        <v>0.80963855421686748</v>
      </c>
      <c r="L37" s="100">
        <f t="shared" si="4"/>
        <v>0.43835616438356162</v>
      </c>
      <c r="M37" s="101">
        <f t="shared" si="5"/>
        <v>76.041666666666785</v>
      </c>
      <c r="N37" s="101">
        <f t="shared" si="6"/>
        <v>35.833333333333385</v>
      </c>
      <c r="O37" s="101">
        <f t="shared" si="7"/>
        <v>33.333333333333385</v>
      </c>
      <c r="P37" s="106">
        <f t="shared" si="8"/>
        <v>13.3</v>
      </c>
      <c r="Q37" s="99">
        <f t="shared" si="9"/>
        <v>27.708333333333378</v>
      </c>
      <c r="R37" s="102">
        <f t="shared" si="10"/>
        <v>1</v>
      </c>
      <c r="S37" s="71">
        <f t="shared" si="11"/>
        <v>-12.953488372093027</v>
      </c>
    </row>
    <row r="38" spans="1:19" x14ac:dyDescent="0.2">
      <c r="A38" s="71">
        <v>-14.5</v>
      </c>
      <c r="B38" s="91">
        <v>4.6232876712328768</v>
      </c>
      <c r="C38" s="71">
        <f t="shared" si="12"/>
        <v>21</v>
      </c>
      <c r="D38" s="71">
        <f t="shared" si="13"/>
        <v>5</v>
      </c>
      <c r="E38" s="71">
        <f t="shared" si="14"/>
        <v>21</v>
      </c>
      <c r="F38" s="99">
        <f t="shared" si="0"/>
        <v>-7.7421686746987959</v>
      </c>
      <c r="G38" s="99">
        <f t="shared" si="1"/>
        <v>5</v>
      </c>
      <c r="H38" s="99">
        <f t="shared" si="2"/>
        <v>2.6999999999999993</v>
      </c>
      <c r="I38" s="78">
        <f t="shared" si="15"/>
        <v>0.93023255813953498</v>
      </c>
      <c r="J38" s="78">
        <f t="shared" si="3"/>
        <v>0.48450704225352109</v>
      </c>
      <c r="K38" s="78">
        <f t="shared" si="16"/>
        <v>0.80963855421686748</v>
      </c>
      <c r="L38" s="100">
        <f t="shared" si="4"/>
        <v>0.45070422535211269</v>
      </c>
      <c r="M38" s="101">
        <f t="shared" si="5"/>
        <v>62.124999999999957</v>
      </c>
      <c r="N38" s="101">
        <f t="shared" si="6"/>
        <v>30.09999999999998</v>
      </c>
      <c r="O38" s="101">
        <f t="shared" si="7"/>
        <v>27.999999999999982</v>
      </c>
      <c r="P38" s="106">
        <f t="shared" si="8"/>
        <v>12.3</v>
      </c>
      <c r="Q38" s="99">
        <f t="shared" si="9"/>
        <v>21.524999999999988</v>
      </c>
      <c r="R38" s="102">
        <f t="shared" si="10"/>
        <v>1</v>
      </c>
      <c r="S38" s="71">
        <f t="shared" si="11"/>
        <v>-12.02325581395349</v>
      </c>
    </row>
    <row r="39" spans="1:19" x14ac:dyDescent="0.2">
      <c r="A39" s="71">
        <v>-13.5</v>
      </c>
      <c r="B39" s="91">
        <v>5.0456621004566209</v>
      </c>
      <c r="C39" s="71">
        <f t="shared" si="12"/>
        <v>21</v>
      </c>
      <c r="D39" s="71">
        <f t="shared" si="13"/>
        <v>5</v>
      </c>
      <c r="E39" s="71">
        <f t="shared" si="14"/>
        <v>21</v>
      </c>
      <c r="F39" s="99">
        <f t="shared" si="0"/>
        <v>-6.9325301204819283</v>
      </c>
      <c r="G39" s="99">
        <f t="shared" si="1"/>
        <v>5</v>
      </c>
      <c r="H39" s="99">
        <f t="shared" si="2"/>
        <v>3.6999999999999993</v>
      </c>
      <c r="I39" s="78">
        <f t="shared" si="15"/>
        <v>0.93023255813953498</v>
      </c>
      <c r="J39" s="78">
        <f t="shared" si="3"/>
        <v>0.49855072463768113</v>
      </c>
      <c r="K39" s="78">
        <f t="shared" si="16"/>
        <v>0.80963855421686748</v>
      </c>
      <c r="L39" s="100">
        <f t="shared" si="4"/>
        <v>0.46376811594202899</v>
      </c>
      <c r="M39" s="101">
        <f t="shared" si="5"/>
        <v>53.187499999999979</v>
      </c>
      <c r="N39" s="101">
        <f t="shared" si="6"/>
        <v>26.516666666666655</v>
      </c>
      <c r="O39" s="101">
        <f t="shared" si="7"/>
        <v>24.666666666666657</v>
      </c>
      <c r="P39" s="106">
        <f t="shared" si="8"/>
        <v>11.3</v>
      </c>
      <c r="Q39" s="99">
        <f t="shared" si="9"/>
        <v>17.420833333333327</v>
      </c>
      <c r="R39" s="102">
        <f t="shared" si="10"/>
        <v>1</v>
      </c>
      <c r="S39" s="71">
        <f t="shared" si="11"/>
        <v>-11.093023255813954</v>
      </c>
    </row>
    <row r="40" spans="1:19" x14ac:dyDescent="0.2">
      <c r="A40" s="71">
        <v>-12.5</v>
      </c>
      <c r="B40" s="91">
        <v>5.5479452054794525</v>
      </c>
      <c r="C40" s="71">
        <f t="shared" si="12"/>
        <v>21</v>
      </c>
      <c r="D40" s="71">
        <f t="shared" si="13"/>
        <v>5</v>
      </c>
      <c r="E40" s="71">
        <f t="shared" si="14"/>
        <v>21</v>
      </c>
      <c r="F40" s="99">
        <f t="shared" si="0"/>
        <v>-6.1228915662650607</v>
      </c>
      <c r="G40" s="99">
        <f t="shared" si="1"/>
        <v>5</v>
      </c>
      <c r="H40" s="99">
        <f t="shared" si="2"/>
        <v>4.6999999999999993</v>
      </c>
      <c r="I40" s="78">
        <f t="shared" si="15"/>
        <v>0.93023255813953498</v>
      </c>
      <c r="J40" s="78">
        <f t="shared" si="3"/>
        <v>0.51343283582089549</v>
      </c>
      <c r="K40" s="78">
        <f t="shared" si="16"/>
        <v>0.80963855421686748</v>
      </c>
      <c r="L40" s="100">
        <f t="shared" si="4"/>
        <v>0.47761194029850745</v>
      </c>
      <c r="M40" s="101">
        <f t="shared" si="5"/>
        <v>61.416666666666728</v>
      </c>
      <c r="N40" s="101">
        <f t="shared" si="6"/>
        <v>31.533333333333363</v>
      </c>
      <c r="O40" s="101">
        <f t="shared" si="7"/>
        <v>29.333333333333364</v>
      </c>
      <c r="P40" s="106">
        <f t="shared" si="8"/>
        <v>10.3</v>
      </c>
      <c r="Q40" s="99">
        <f t="shared" si="9"/>
        <v>18.883333333333354</v>
      </c>
      <c r="R40" s="102">
        <f t="shared" si="10"/>
        <v>1</v>
      </c>
      <c r="S40" s="71">
        <f t="shared" si="11"/>
        <v>-10.162790697674421</v>
      </c>
    </row>
    <row r="41" spans="1:19" x14ac:dyDescent="0.2">
      <c r="A41" s="71">
        <v>-11.5</v>
      </c>
      <c r="B41" s="91">
        <v>6.2100456621004563</v>
      </c>
      <c r="C41" s="71">
        <f t="shared" si="12"/>
        <v>21</v>
      </c>
      <c r="D41" s="71">
        <f t="shared" si="13"/>
        <v>5</v>
      </c>
      <c r="E41" s="71">
        <f t="shared" si="14"/>
        <v>21</v>
      </c>
      <c r="F41" s="99">
        <f t="shared" si="0"/>
        <v>-5.3132530120481931</v>
      </c>
      <c r="G41" s="99">
        <f t="shared" si="1"/>
        <v>5</v>
      </c>
      <c r="H41" s="99">
        <f t="shared" si="2"/>
        <v>5.6999999999999993</v>
      </c>
      <c r="I41" s="78">
        <f t="shared" si="15"/>
        <v>0.93023255813953498</v>
      </c>
      <c r="J41" s="78">
        <f t="shared" si="3"/>
        <v>0.52923076923076917</v>
      </c>
      <c r="K41" s="78">
        <f t="shared" si="16"/>
        <v>0.80963855421686748</v>
      </c>
      <c r="L41" s="100">
        <f t="shared" si="4"/>
        <v>0.49230769230769234</v>
      </c>
      <c r="M41" s="101">
        <f t="shared" si="5"/>
        <v>78.541666666666572</v>
      </c>
      <c r="N41" s="101">
        <f t="shared" si="6"/>
        <v>41.566666666666613</v>
      </c>
      <c r="O41" s="101">
        <f t="shared" si="7"/>
        <v>38.666666666666622</v>
      </c>
      <c r="P41" s="106">
        <f t="shared" si="8"/>
        <v>9.3000000000000007</v>
      </c>
      <c r="Q41" s="99">
        <f t="shared" si="9"/>
        <v>22.474999999999977</v>
      </c>
      <c r="R41" s="102">
        <f t="shared" si="10"/>
        <v>1</v>
      </c>
      <c r="S41" s="71">
        <f t="shared" si="11"/>
        <v>-9.2325581395348877</v>
      </c>
    </row>
    <row r="42" spans="1:19" x14ac:dyDescent="0.2">
      <c r="A42" s="71">
        <v>-10.5</v>
      </c>
      <c r="B42" s="91">
        <v>7.1232876712328768</v>
      </c>
      <c r="C42" s="71">
        <f t="shared" si="12"/>
        <v>21</v>
      </c>
      <c r="D42" s="71">
        <f t="shared" si="13"/>
        <v>5</v>
      </c>
      <c r="E42" s="71">
        <f t="shared" si="14"/>
        <v>21</v>
      </c>
      <c r="F42" s="99">
        <f t="shared" si="0"/>
        <v>-4.5036144578313255</v>
      </c>
      <c r="G42" s="99">
        <f t="shared" si="1"/>
        <v>5</v>
      </c>
      <c r="H42" s="99">
        <f t="shared" si="2"/>
        <v>6.6999999999999993</v>
      </c>
      <c r="I42" s="78">
        <f t="shared" si="15"/>
        <v>0.93023255813953498</v>
      </c>
      <c r="J42" s="78">
        <f t="shared" si="3"/>
        <v>0.54603174603174598</v>
      </c>
      <c r="K42" s="78">
        <f t="shared" si="16"/>
        <v>0.80963855421686748</v>
      </c>
      <c r="L42" s="100">
        <f t="shared" si="4"/>
        <v>0.50793650793650791</v>
      </c>
      <c r="M42" s="101">
        <f t="shared" si="5"/>
        <v>105.00000000000006</v>
      </c>
      <c r="N42" s="101">
        <f t="shared" si="6"/>
        <v>57.333333333333364</v>
      </c>
      <c r="O42" s="101">
        <f t="shared" si="7"/>
        <v>53.333333333333364</v>
      </c>
      <c r="P42" s="106">
        <f t="shared" si="8"/>
        <v>8.3000000000000007</v>
      </c>
      <c r="Q42" s="99">
        <f t="shared" si="9"/>
        <v>27.666666666666686</v>
      </c>
      <c r="R42" s="102">
        <f t="shared" si="10"/>
        <v>1</v>
      </c>
      <c r="S42" s="71">
        <f t="shared" si="11"/>
        <v>-8.3023255813953512</v>
      </c>
    </row>
    <row r="43" spans="1:19" x14ac:dyDescent="0.2">
      <c r="A43" s="71">
        <v>-9.5</v>
      </c>
      <c r="B43" s="91">
        <v>8.4474885844748862</v>
      </c>
      <c r="C43" s="71">
        <f t="shared" si="12"/>
        <v>21</v>
      </c>
      <c r="D43" s="71">
        <f t="shared" si="13"/>
        <v>5</v>
      </c>
      <c r="E43" s="71">
        <f t="shared" si="14"/>
        <v>21</v>
      </c>
      <c r="F43" s="99">
        <f t="shared" si="0"/>
        <v>-3.6939759036144579</v>
      </c>
      <c r="G43" s="99">
        <f t="shared" si="1"/>
        <v>5</v>
      </c>
      <c r="H43" s="99">
        <f t="shared" si="2"/>
        <v>7.6999999999999993</v>
      </c>
      <c r="I43" s="78">
        <f t="shared" si="15"/>
        <v>0.93023255813953498</v>
      </c>
      <c r="J43" s="78">
        <f t="shared" si="3"/>
        <v>0.56393442622950818</v>
      </c>
      <c r="K43" s="78">
        <f t="shared" si="16"/>
        <v>0.80963855421686748</v>
      </c>
      <c r="L43" s="100">
        <f t="shared" si="4"/>
        <v>0.52459016393442626</v>
      </c>
      <c r="M43" s="101">
        <f t="shared" si="5"/>
        <v>147.41666666666671</v>
      </c>
      <c r="N43" s="101">
        <f t="shared" si="6"/>
        <v>83.133333333333354</v>
      </c>
      <c r="O43" s="101">
        <f t="shared" si="7"/>
        <v>77.333333333333357</v>
      </c>
      <c r="P43" s="106">
        <f t="shared" si="8"/>
        <v>7.3000000000000007</v>
      </c>
      <c r="Q43" s="99">
        <f t="shared" si="9"/>
        <v>35.283333333333346</v>
      </c>
      <c r="R43" s="102">
        <f t="shared" si="10"/>
        <v>1</v>
      </c>
      <c r="S43" s="71">
        <f t="shared" si="11"/>
        <v>-7.3720930232558182</v>
      </c>
    </row>
    <row r="44" spans="1:19" x14ac:dyDescent="0.2">
      <c r="A44" s="71">
        <v>-8.5</v>
      </c>
      <c r="B44" s="91">
        <v>10.319634703196346</v>
      </c>
      <c r="C44" s="71">
        <f t="shared" si="12"/>
        <v>21</v>
      </c>
      <c r="D44" s="71">
        <f t="shared" si="13"/>
        <v>5</v>
      </c>
      <c r="E44" s="71">
        <f t="shared" si="14"/>
        <v>21</v>
      </c>
      <c r="F44" s="99">
        <f t="shared" si="0"/>
        <v>-2.8843373493975903</v>
      </c>
      <c r="G44" s="99">
        <f t="shared" si="1"/>
        <v>5</v>
      </c>
      <c r="H44" s="99">
        <f t="shared" si="2"/>
        <v>8.6999999999999957</v>
      </c>
      <c r="I44" s="78">
        <f t="shared" si="15"/>
        <v>0.93023255813953498</v>
      </c>
      <c r="J44" s="78">
        <f t="shared" si="3"/>
        <v>0.58305084745762703</v>
      </c>
      <c r="K44" s="78">
        <f t="shared" si="16"/>
        <v>0.80963855421686748</v>
      </c>
      <c r="L44" s="100">
        <f t="shared" si="4"/>
        <v>0.5423728813559322</v>
      </c>
      <c r="M44" s="101">
        <f t="shared" si="5"/>
        <v>201.5833333333332</v>
      </c>
      <c r="N44" s="101">
        <f t="shared" si="6"/>
        <v>117.53333333333322</v>
      </c>
      <c r="O44" s="101">
        <f t="shared" si="7"/>
        <v>109.33333333333326</v>
      </c>
      <c r="P44" s="106">
        <f t="shared" si="8"/>
        <v>6.3000000000000043</v>
      </c>
      <c r="Q44" s="99">
        <f t="shared" si="9"/>
        <v>43.05</v>
      </c>
      <c r="R44" s="102">
        <f t="shared" si="10"/>
        <v>1</v>
      </c>
      <c r="S44" s="71">
        <f t="shared" si="11"/>
        <v>-6.4418604651162816</v>
      </c>
    </row>
    <row r="45" spans="1:19" x14ac:dyDescent="0.2">
      <c r="A45" s="71">
        <v>-7.5</v>
      </c>
      <c r="B45" s="91">
        <v>13.059360730593609</v>
      </c>
      <c r="C45" s="71">
        <f t="shared" si="12"/>
        <v>21</v>
      </c>
      <c r="D45" s="71">
        <f t="shared" si="13"/>
        <v>5</v>
      </c>
      <c r="E45" s="71">
        <f t="shared" si="14"/>
        <v>21</v>
      </c>
      <c r="F45" s="99">
        <f t="shared" si="0"/>
        <v>-2.0746987951807228</v>
      </c>
      <c r="G45" s="99">
        <f t="shared" si="1"/>
        <v>5</v>
      </c>
      <c r="H45" s="99">
        <f t="shared" si="2"/>
        <v>9.6999999999999957</v>
      </c>
      <c r="I45" s="78">
        <f t="shared" si="15"/>
        <v>0.93023255813953498</v>
      </c>
      <c r="J45" s="78">
        <f t="shared" si="3"/>
        <v>0.60350877192982444</v>
      </c>
      <c r="K45" s="78">
        <f t="shared" si="16"/>
        <v>0.80963855421686748</v>
      </c>
      <c r="L45" s="100">
        <f t="shared" si="4"/>
        <v>0.56140350877192979</v>
      </c>
      <c r="M45" s="101">
        <f t="shared" si="5"/>
        <v>285.00000000000023</v>
      </c>
      <c r="N45" s="101">
        <f t="shared" si="6"/>
        <v>172.00000000000009</v>
      </c>
      <c r="O45" s="101">
        <f t="shared" si="7"/>
        <v>160.00000000000011</v>
      </c>
      <c r="P45" s="106">
        <f t="shared" si="8"/>
        <v>5.3000000000000043</v>
      </c>
      <c r="Q45" s="99">
        <f t="shared" si="9"/>
        <v>53.000000000000078</v>
      </c>
      <c r="R45" s="102">
        <f t="shared" si="10"/>
        <v>1</v>
      </c>
      <c r="S45" s="71">
        <f t="shared" si="11"/>
        <v>-5.5116279069767486</v>
      </c>
    </row>
    <row r="46" spans="1:19" x14ac:dyDescent="0.2">
      <c r="A46" s="71">
        <v>-6.5</v>
      </c>
      <c r="B46" s="91">
        <v>15.262557077625571</v>
      </c>
      <c r="C46" s="71">
        <f t="shared" si="12"/>
        <v>21</v>
      </c>
      <c r="D46" s="71">
        <f t="shared" si="13"/>
        <v>5</v>
      </c>
      <c r="E46" s="71">
        <f t="shared" si="14"/>
        <v>21</v>
      </c>
      <c r="F46" s="99">
        <f t="shared" si="0"/>
        <v>-1.2650602409638552</v>
      </c>
      <c r="G46" s="99">
        <f t="shared" si="1"/>
        <v>5</v>
      </c>
      <c r="H46" s="99">
        <f t="shared" si="2"/>
        <v>10.7</v>
      </c>
      <c r="I46" s="78">
        <f t="shared" si="15"/>
        <v>0.93023255813953498</v>
      </c>
      <c r="J46" s="78">
        <f t="shared" si="3"/>
        <v>0.62545454545454537</v>
      </c>
      <c r="K46" s="78">
        <f t="shared" si="16"/>
        <v>0.80963855421686748</v>
      </c>
      <c r="L46" s="100">
        <f t="shared" si="4"/>
        <v>0.58181818181818179</v>
      </c>
      <c r="M46" s="101">
        <f t="shared" si="5"/>
        <v>221.14583333333323</v>
      </c>
      <c r="N46" s="101">
        <f t="shared" si="6"/>
        <v>138.31666666666658</v>
      </c>
      <c r="O46" s="101">
        <f t="shared" si="7"/>
        <v>128.6666666666666</v>
      </c>
      <c r="P46" s="106">
        <f t="shared" si="8"/>
        <v>4.3000000000000007</v>
      </c>
      <c r="Q46" s="99">
        <f t="shared" si="9"/>
        <v>34.579166666666652</v>
      </c>
      <c r="R46" s="102">
        <f t="shared" si="10"/>
        <v>1</v>
      </c>
      <c r="S46" s="71">
        <f t="shared" si="11"/>
        <v>-4.5813953488372121</v>
      </c>
    </row>
    <row r="47" spans="1:19" x14ac:dyDescent="0.2">
      <c r="A47" s="71">
        <v>-5.5</v>
      </c>
      <c r="B47" s="91">
        <v>18.219178082191782</v>
      </c>
      <c r="C47" s="71">
        <f t="shared" si="12"/>
        <v>21</v>
      </c>
      <c r="D47" s="71">
        <f t="shared" si="13"/>
        <v>5</v>
      </c>
      <c r="E47" s="71">
        <f t="shared" si="14"/>
        <v>21</v>
      </c>
      <c r="F47" s="99">
        <f t="shared" si="0"/>
        <v>-0.45542168674698758</v>
      </c>
      <c r="G47" s="99">
        <f t="shared" si="1"/>
        <v>5</v>
      </c>
      <c r="H47" s="99">
        <f t="shared" si="2"/>
        <v>11.699999999999996</v>
      </c>
      <c r="I47" s="78">
        <f t="shared" si="15"/>
        <v>0.93023255813953498</v>
      </c>
      <c r="J47" s="78">
        <f t="shared" si="3"/>
        <v>0.64905660377358476</v>
      </c>
      <c r="K47" s="78">
        <f t="shared" si="16"/>
        <v>0.80963855421686748</v>
      </c>
      <c r="L47" s="100">
        <f t="shared" si="4"/>
        <v>0.60377358490566035</v>
      </c>
      <c r="M47" s="101">
        <f t="shared" si="5"/>
        <v>285.97916666666674</v>
      </c>
      <c r="N47" s="101">
        <f t="shared" si="6"/>
        <v>185.61666666666667</v>
      </c>
      <c r="O47" s="101">
        <f t="shared" si="7"/>
        <v>172.66666666666671</v>
      </c>
      <c r="P47" s="106">
        <f t="shared" si="8"/>
        <v>3.3000000000000043</v>
      </c>
      <c r="Q47" s="99">
        <f t="shared" si="9"/>
        <v>35.612500000000054</v>
      </c>
      <c r="R47" s="102">
        <f t="shared" si="10"/>
        <v>1</v>
      </c>
      <c r="S47" s="71">
        <f t="shared" si="11"/>
        <v>-3.6511627906976756</v>
      </c>
    </row>
    <row r="48" spans="1:19" x14ac:dyDescent="0.2">
      <c r="A48" s="71">
        <v>-4.5</v>
      </c>
      <c r="B48" s="91">
        <v>21.24429223744292</v>
      </c>
      <c r="C48" s="71">
        <f t="shared" si="12"/>
        <v>21</v>
      </c>
      <c r="D48" s="71">
        <f t="shared" si="13"/>
        <v>5</v>
      </c>
      <c r="E48" s="71">
        <f t="shared" si="14"/>
        <v>21</v>
      </c>
      <c r="F48" s="99">
        <f t="shared" si="0"/>
        <v>0.35421686746988001</v>
      </c>
      <c r="G48" s="99">
        <f t="shared" si="1"/>
        <v>5</v>
      </c>
      <c r="H48" s="99">
        <f t="shared" si="2"/>
        <v>12.7</v>
      </c>
      <c r="I48" s="78">
        <f t="shared" si="15"/>
        <v>0.93023255813953498</v>
      </c>
      <c r="J48" s="78">
        <f t="shared" si="3"/>
        <v>0.67450980392156856</v>
      </c>
      <c r="K48" s="78">
        <f t="shared" si="16"/>
        <v>0.80963855421686748</v>
      </c>
      <c r="L48" s="100">
        <f t="shared" si="4"/>
        <v>0.62745098039215685</v>
      </c>
      <c r="M48" s="101">
        <f t="shared" si="5"/>
        <v>281.56249999999972</v>
      </c>
      <c r="N48" s="101">
        <f t="shared" si="6"/>
        <v>189.91666666666646</v>
      </c>
      <c r="O48" s="101">
        <f t="shared" si="7"/>
        <v>176.66666666666649</v>
      </c>
      <c r="P48" s="106">
        <f t="shared" si="8"/>
        <v>2.3000000000000007</v>
      </c>
      <c r="Q48" s="99">
        <f t="shared" si="9"/>
        <v>25.395833333333314</v>
      </c>
      <c r="R48" s="102">
        <f t="shared" si="10"/>
        <v>1</v>
      </c>
      <c r="S48" s="71">
        <f t="shared" si="11"/>
        <v>-2.7209302325581426</v>
      </c>
    </row>
    <row r="49" spans="1:19" x14ac:dyDescent="0.2">
      <c r="A49" s="71">
        <v>-3.5</v>
      </c>
      <c r="B49" s="91">
        <v>25.102739726027394</v>
      </c>
      <c r="C49" s="71">
        <f t="shared" si="12"/>
        <v>21</v>
      </c>
      <c r="D49" s="71">
        <f t="shared" si="13"/>
        <v>5</v>
      </c>
      <c r="E49" s="71">
        <f t="shared" si="14"/>
        <v>21</v>
      </c>
      <c r="F49" s="99">
        <f t="shared" si="0"/>
        <v>1.1638554216867476</v>
      </c>
      <c r="G49" s="99">
        <f t="shared" si="1"/>
        <v>5</v>
      </c>
      <c r="H49" s="99">
        <f t="shared" si="2"/>
        <v>13.699999999999996</v>
      </c>
      <c r="I49" s="78">
        <f t="shared" si="15"/>
        <v>0.93023255813953498</v>
      </c>
      <c r="J49" s="78">
        <f t="shared" si="3"/>
        <v>0.70204081632653048</v>
      </c>
      <c r="K49" s="78">
        <f t="shared" si="16"/>
        <v>0.80963855421686748</v>
      </c>
      <c r="L49" s="100">
        <f t="shared" si="4"/>
        <v>0.65306122448979587</v>
      </c>
      <c r="M49" s="101">
        <f t="shared" si="5"/>
        <v>345.04166666666657</v>
      </c>
      <c r="N49" s="101">
        <f t="shared" si="6"/>
        <v>242.23333333333323</v>
      </c>
      <c r="O49" s="101">
        <f t="shared" si="7"/>
        <v>225.33333333333329</v>
      </c>
      <c r="P49" s="106">
        <f t="shared" si="8"/>
        <v>1.3000000000000043</v>
      </c>
      <c r="Q49" s="99">
        <f t="shared" si="9"/>
        <v>18.30833333333339</v>
      </c>
      <c r="R49" s="102">
        <f t="shared" si="10"/>
        <v>1</v>
      </c>
      <c r="S49" s="71">
        <f t="shared" si="11"/>
        <v>-1.7906976744186061</v>
      </c>
    </row>
    <row r="50" spans="1:19" x14ac:dyDescent="0.2">
      <c r="A50" s="71">
        <v>-2.5</v>
      </c>
      <c r="B50" s="91">
        <v>29.486301369863018</v>
      </c>
      <c r="C50" s="71">
        <f t="shared" si="12"/>
        <v>21</v>
      </c>
      <c r="D50" s="71">
        <f t="shared" si="13"/>
        <v>5</v>
      </c>
      <c r="E50" s="71">
        <f t="shared" si="14"/>
        <v>21</v>
      </c>
      <c r="F50" s="99">
        <f t="shared" si="0"/>
        <v>1.9734939759036152</v>
      </c>
      <c r="G50" s="99">
        <f t="shared" si="1"/>
        <v>5</v>
      </c>
      <c r="H50" s="99">
        <f t="shared" si="2"/>
        <v>14.7</v>
      </c>
      <c r="I50" s="78">
        <f t="shared" si="15"/>
        <v>0.93023255813953498</v>
      </c>
      <c r="J50" s="78">
        <f t="shared" si="3"/>
        <v>0.73191489361702122</v>
      </c>
      <c r="K50" s="78">
        <f t="shared" si="16"/>
        <v>0.80963855421686748</v>
      </c>
      <c r="L50" s="100">
        <f t="shared" si="4"/>
        <v>0.68085106382978722</v>
      </c>
      <c r="M50" s="101">
        <f t="shared" si="5"/>
        <v>376.00000000000057</v>
      </c>
      <c r="N50" s="101">
        <f t="shared" si="6"/>
        <v>275.20000000000044</v>
      </c>
      <c r="O50" s="101">
        <f t="shared" si="7"/>
        <v>256.0000000000004</v>
      </c>
      <c r="P50" s="106">
        <f t="shared" si="8"/>
        <v>0.30000000000000071</v>
      </c>
      <c r="Q50" s="99">
        <f t="shared" si="9"/>
        <v>4.8000000000000185</v>
      </c>
      <c r="R50" s="102">
        <f t="shared" si="10"/>
        <v>1</v>
      </c>
      <c r="S50" s="71">
        <f t="shared" si="11"/>
        <v>-0.86046511627907307</v>
      </c>
    </row>
    <row r="51" spans="1:19" x14ac:dyDescent="0.2">
      <c r="A51" s="71">
        <v>-1.5</v>
      </c>
      <c r="B51" s="91">
        <v>33.515981735159819</v>
      </c>
      <c r="C51" s="71">
        <f t="shared" si="12"/>
        <v>21</v>
      </c>
      <c r="D51" s="71">
        <f t="shared" si="13"/>
        <v>5</v>
      </c>
      <c r="E51" s="71">
        <f t="shared" si="14"/>
        <v>21</v>
      </c>
      <c r="F51" s="99">
        <f t="shared" si="0"/>
        <v>2.7831325301204828</v>
      </c>
      <c r="G51" s="99">
        <f t="shared" si="1"/>
        <v>5</v>
      </c>
      <c r="H51" s="99">
        <f t="shared" si="2"/>
        <v>15.7</v>
      </c>
      <c r="I51" s="78">
        <f t="shared" si="15"/>
        <v>0.93023255813953498</v>
      </c>
      <c r="J51" s="78">
        <f t="shared" si="3"/>
        <v>0.76444444444444437</v>
      </c>
      <c r="K51" s="78">
        <f t="shared" si="16"/>
        <v>0.80963855421686748</v>
      </c>
      <c r="L51" s="100">
        <f t="shared" si="4"/>
        <v>0.71111111111111114</v>
      </c>
      <c r="M51" s="101">
        <f t="shared" si="5"/>
        <v>330.93749999999983</v>
      </c>
      <c r="N51" s="101">
        <f t="shared" si="6"/>
        <v>252.98333333333321</v>
      </c>
      <c r="O51" s="101">
        <f t="shared" si="7"/>
        <v>235.33333333333323</v>
      </c>
      <c r="P51" s="106">
        <f t="shared" si="8"/>
        <v>0</v>
      </c>
      <c r="Q51" s="99">
        <f t="shared" si="9"/>
        <v>0</v>
      </c>
      <c r="R51" s="102">
        <f t="shared" si="10"/>
        <v>1</v>
      </c>
      <c r="S51" s="71">
        <f t="shared" si="11"/>
        <v>6.9767441860463464E-2</v>
      </c>
    </row>
    <row r="52" spans="1:19" x14ac:dyDescent="0.2">
      <c r="A52" s="71">
        <v>-0.5</v>
      </c>
      <c r="B52" s="91">
        <v>37.431506849315063</v>
      </c>
      <c r="C52" s="71">
        <f t="shared" si="12"/>
        <v>21</v>
      </c>
      <c r="D52" s="71">
        <f t="shared" si="13"/>
        <v>5</v>
      </c>
      <c r="E52" s="71">
        <f t="shared" si="14"/>
        <v>21</v>
      </c>
      <c r="F52" s="99">
        <f t="shared" si="0"/>
        <v>3.5927710843373504</v>
      </c>
      <c r="G52" s="99">
        <f t="shared" si="1"/>
        <v>5</v>
      </c>
      <c r="H52" s="99">
        <f t="shared" si="2"/>
        <v>16.7</v>
      </c>
      <c r="I52" s="78">
        <f t="shared" si="15"/>
        <v>0.93023255813953498</v>
      </c>
      <c r="J52" s="78">
        <f t="shared" si="3"/>
        <v>0.79999999999999993</v>
      </c>
      <c r="K52" s="78">
        <f t="shared" si="16"/>
        <v>0.80963855421686748</v>
      </c>
      <c r="L52" s="100">
        <f t="shared" si="4"/>
        <v>0.7441860465116279</v>
      </c>
      <c r="M52" s="101">
        <f t="shared" si="5"/>
        <v>307.27083333333275</v>
      </c>
      <c r="N52" s="101">
        <f t="shared" si="6"/>
        <v>245.81666666666618</v>
      </c>
      <c r="O52" s="101">
        <f t="shared" si="7"/>
        <v>228.66666666666623</v>
      </c>
      <c r="P52" s="106">
        <f t="shared" si="8"/>
        <v>0</v>
      </c>
      <c r="Q52" s="99">
        <f t="shared" si="9"/>
        <v>0</v>
      </c>
      <c r="R52" s="102">
        <f t="shared" si="10"/>
        <v>1</v>
      </c>
      <c r="S52" s="71">
        <f t="shared" si="11"/>
        <v>0.99999999999999645</v>
      </c>
    </row>
    <row r="53" spans="1:19" x14ac:dyDescent="0.2">
      <c r="A53" s="71">
        <v>0.5</v>
      </c>
      <c r="B53" s="91">
        <v>42.716894977168948</v>
      </c>
      <c r="C53" s="71">
        <f t="shared" si="12"/>
        <v>21</v>
      </c>
      <c r="D53" s="71">
        <f t="shared" si="13"/>
        <v>5</v>
      </c>
      <c r="E53" s="71">
        <f t="shared" si="14"/>
        <v>21</v>
      </c>
      <c r="F53" s="99">
        <f t="shared" si="0"/>
        <v>4.402409638554218</v>
      </c>
      <c r="G53" s="99">
        <f t="shared" si="1"/>
        <v>5</v>
      </c>
      <c r="H53" s="99">
        <f t="shared" si="2"/>
        <v>17.7</v>
      </c>
      <c r="I53" s="78">
        <f t="shared" si="15"/>
        <v>0.93023255813953498</v>
      </c>
      <c r="J53" s="78">
        <f t="shared" si="3"/>
        <v>0.83902439024390241</v>
      </c>
      <c r="K53" s="78">
        <f t="shared" si="16"/>
        <v>0.80963855421686748</v>
      </c>
      <c r="L53" s="100">
        <f t="shared" si="4"/>
        <v>0.78048780487804881</v>
      </c>
      <c r="M53" s="101">
        <f t="shared" si="5"/>
        <v>395.47916666666691</v>
      </c>
      <c r="N53" s="101">
        <f t="shared" si="6"/>
        <v>331.81666666666683</v>
      </c>
      <c r="O53" s="101">
        <f t="shared" si="7"/>
        <v>308.66666666666686</v>
      </c>
      <c r="P53" s="106">
        <f t="shared" si="8"/>
        <v>0</v>
      </c>
      <c r="Q53" s="99">
        <f t="shared" si="9"/>
        <v>0</v>
      </c>
      <c r="R53" s="102">
        <f t="shared" si="10"/>
        <v>1</v>
      </c>
      <c r="S53" s="71">
        <f t="shared" si="11"/>
        <v>1.930232558139533</v>
      </c>
    </row>
    <row r="54" spans="1:19" x14ac:dyDescent="0.2">
      <c r="A54" s="71">
        <v>1.5</v>
      </c>
      <c r="B54" s="91">
        <v>46.678082191780824</v>
      </c>
      <c r="C54" s="71">
        <f t="shared" si="12"/>
        <v>21</v>
      </c>
      <c r="D54" s="71">
        <f t="shared" si="13"/>
        <v>5</v>
      </c>
      <c r="E54" s="71">
        <f t="shared" si="14"/>
        <v>21</v>
      </c>
      <c r="F54" s="99">
        <f t="shared" si="0"/>
        <v>5.2120481927710838</v>
      </c>
      <c r="G54" s="99">
        <f t="shared" si="1"/>
        <v>5.2120481927710838</v>
      </c>
      <c r="H54" s="99">
        <f t="shared" si="2"/>
        <v>18.472048192771084</v>
      </c>
      <c r="I54" s="78">
        <f t="shared" si="15"/>
        <v>0.93023255813953498</v>
      </c>
      <c r="J54" s="78">
        <f t="shared" si="3"/>
        <v>0.87036144578313246</v>
      </c>
      <c r="K54" s="78">
        <f t="shared" si="16"/>
        <v>0.80963855421686748</v>
      </c>
      <c r="L54" s="100">
        <f t="shared" si="4"/>
        <v>0.80963855421686748</v>
      </c>
      <c r="M54" s="101">
        <f t="shared" si="5"/>
        <v>281.93750000000023</v>
      </c>
      <c r="N54" s="101">
        <f t="shared" si="6"/>
        <v>245.38753012048213</v>
      </c>
      <c r="O54" s="101">
        <f t="shared" si="7"/>
        <v>228.26746987951827</v>
      </c>
      <c r="P54" s="106">
        <f t="shared" si="8"/>
        <v>0</v>
      </c>
      <c r="Q54" s="99">
        <f t="shared" si="9"/>
        <v>0</v>
      </c>
      <c r="R54" s="102">
        <f t="shared" si="10"/>
        <v>1</v>
      </c>
      <c r="S54" s="71">
        <f t="shared" si="11"/>
        <v>2.8604651162790695</v>
      </c>
    </row>
    <row r="55" spans="1:19" x14ac:dyDescent="0.2">
      <c r="A55" s="71">
        <v>2.5</v>
      </c>
      <c r="B55" s="91">
        <v>49.874429223744293</v>
      </c>
      <c r="C55" s="71">
        <f t="shared" si="12"/>
        <v>21</v>
      </c>
      <c r="D55" s="71">
        <f t="shared" si="13"/>
        <v>5</v>
      </c>
      <c r="E55" s="71">
        <f t="shared" si="14"/>
        <v>21</v>
      </c>
      <c r="F55" s="99">
        <f t="shared" si="0"/>
        <v>6.0216867469879514</v>
      </c>
      <c r="G55" s="99">
        <f t="shared" si="1"/>
        <v>6.0216867469879514</v>
      </c>
      <c r="H55" s="99">
        <f t="shared" si="2"/>
        <v>18.601686746987951</v>
      </c>
      <c r="I55" s="78">
        <f t="shared" si="15"/>
        <v>0.93023255813953498</v>
      </c>
      <c r="J55" s="78">
        <f t="shared" si="3"/>
        <v>0.87036144578313246</v>
      </c>
      <c r="K55" s="78">
        <f t="shared" si="16"/>
        <v>0.80963855421686748</v>
      </c>
      <c r="L55" s="100">
        <f t="shared" si="4"/>
        <v>0.80963855421686748</v>
      </c>
      <c r="M55" s="101">
        <f t="shared" si="5"/>
        <v>215.83333333333329</v>
      </c>
      <c r="N55" s="101">
        <f t="shared" si="6"/>
        <v>187.85301204819274</v>
      </c>
      <c r="O55" s="101">
        <f t="shared" si="7"/>
        <v>174.7469879518072</v>
      </c>
      <c r="P55" s="106">
        <f t="shared" si="8"/>
        <v>0</v>
      </c>
      <c r="Q55" s="99">
        <f t="shared" si="9"/>
        <v>0</v>
      </c>
      <c r="R55" s="102">
        <f t="shared" si="10"/>
        <v>1</v>
      </c>
      <c r="S55" s="71">
        <f t="shared" si="11"/>
        <v>3.7906976744186025</v>
      </c>
    </row>
    <row r="56" spans="1:19" x14ac:dyDescent="0.2">
      <c r="A56" s="71">
        <v>3.5</v>
      </c>
      <c r="B56" s="91">
        <v>53.162100456621012</v>
      </c>
      <c r="C56" s="71">
        <f t="shared" si="12"/>
        <v>21</v>
      </c>
      <c r="D56" s="71">
        <f t="shared" si="13"/>
        <v>5</v>
      </c>
      <c r="E56" s="71">
        <f t="shared" si="14"/>
        <v>21</v>
      </c>
      <c r="F56" s="99">
        <f t="shared" si="0"/>
        <v>6.831325301204819</v>
      </c>
      <c r="G56" s="99">
        <f t="shared" si="1"/>
        <v>6.831325301204819</v>
      </c>
      <c r="H56" s="99">
        <f t="shared" si="2"/>
        <v>18.731325301204819</v>
      </c>
      <c r="I56" s="78">
        <f t="shared" si="15"/>
        <v>0.93023255813953498</v>
      </c>
      <c r="J56" s="78">
        <f t="shared" si="3"/>
        <v>0.87036144578313246</v>
      </c>
      <c r="K56" s="78">
        <f t="shared" si="16"/>
        <v>0.80963855421686748</v>
      </c>
      <c r="L56" s="100">
        <f t="shared" si="4"/>
        <v>0.80963855421686748</v>
      </c>
      <c r="M56" s="101">
        <f t="shared" si="5"/>
        <v>210.00000000000037</v>
      </c>
      <c r="N56" s="101">
        <f t="shared" si="6"/>
        <v>182.77590361445814</v>
      </c>
      <c r="O56" s="101">
        <f t="shared" si="7"/>
        <v>170.02409638554246</v>
      </c>
      <c r="P56" s="106">
        <f t="shared" si="8"/>
        <v>0</v>
      </c>
      <c r="Q56" s="99">
        <f t="shared" si="9"/>
        <v>0</v>
      </c>
      <c r="R56" s="102">
        <f t="shared" si="10"/>
        <v>1</v>
      </c>
      <c r="S56" s="71">
        <f t="shared" si="11"/>
        <v>4.720930232558139</v>
      </c>
    </row>
    <row r="57" spans="1:19" x14ac:dyDescent="0.2">
      <c r="A57" s="71">
        <v>4.5</v>
      </c>
      <c r="B57" s="91">
        <v>56.130136986301373</v>
      </c>
      <c r="C57" s="71">
        <f t="shared" si="12"/>
        <v>21</v>
      </c>
      <c r="D57" s="71">
        <f t="shared" si="13"/>
        <v>5</v>
      </c>
      <c r="E57" s="71">
        <f t="shared" si="14"/>
        <v>21</v>
      </c>
      <c r="F57" s="99">
        <f t="shared" si="0"/>
        <v>7.6409638554216865</v>
      </c>
      <c r="G57" s="99">
        <f t="shared" si="1"/>
        <v>7.6409638554216865</v>
      </c>
      <c r="H57" s="99">
        <f t="shared" si="2"/>
        <v>18.860963855421687</v>
      </c>
      <c r="I57" s="78">
        <f t="shared" si="15"/>
        <v>0.93023255813953498</v>
      </c>
      <c r="J57" s="78">
        <f t="shared" si="3"/>
        <v>0.87036144578313246</v>
      </c>
      <c r="K57" s="78">
        <f t="shared" si="16"/>
        <v>0.80963855421686748</v>
      </c>
      <c r="L57" s="100">
        <f t="shared" si="4"/>
        <v>0.80963855421686748</v>
      </c>
      <c r="M57" s="101">
        <f t="shared" si="5"/>
        <v>178.74999999999974</v>
      </c>
      <c r="N57" s="101">
        <f t="shared" si="6"/>
        <v>155.57710843373474</v>
      </c>
      <c r="O57" s="101">
        <f t="shared" si="7"/>
        <v>144.72289156626485</v>
      </c>
      <c r="P57" s="106">
        <f t="shared" si="8"/>
        <v>0</v>
      </c>
      <c r="Q57" s="99">
        <f t="shared" si="9"/>
        <v>0</v>
      </c>
      <c r="R57" s="102">
        <f t="shared" si="10"/>
        <v>1</v>
      </c>
      <c r="S57" s="71">
        <f t="shared" si="11"/>
        <v>5.651162790697672</v>
      </c>
    </row>
    <row r="58" spans="1:19" x14ac:dyDescent="0.2">
      <c r="A58" s="71">
        <v>5.5</v>
      </c>
      <c r="B58" s="91">
        <v>59.942922374429216</v>
      </c>
      <c r="C58" s="71">
        <f t="shared" si="12"/>
        <v>21</v>
      </c>
      <c r="D58" s="71">
        <f t="shared" si="13"/>
        <v>5</v>
      </c>
      <c r="E58" s="71">
        <f t="shared" si="14"/>
        <v>21</v>
      </c>
      <c r="F58" s="99">
        <f t="shared" si="0"/>
        <v>8.4506024096385541</v>
      </c>
      <c r="G58" s="99">
        <f t="shared" si="1"/>
        <v>8.4506024096385541</v>
      </c>
      <c r="H58" s="99">
        <f t="shared" si="2"/>
        <v>18.990602409638555</v>
      </c>
      <c r="I58" s="78">
        <f t="shared" si="15"/>
        <v>0.93023255813953498</v>
      </c>
      <c r="J58" s="78">
        <f t="shared" si="3"/>
        <v>0.87036144578313246</v>
      </c>
      <c r="K58" s="78">
        <f t="shared" si="16"/>
        <v>0.80963855421686748</v>
      </c>
      <c r="L58" s="100">
        <f t="shared" si="4"/>
        <v>0.80963855421686748</v>
      </c>
      <c r="M58" s="101">
        <f t="shared" si="5"/>
        <v>215.70833333333272</v>
      </c>
      <c r="N58" s="101">
        <f t="shared" si="6"/>
        <v>187.74421686746936</v>
      </c>
      <c r="O58" s="101">
        <f t="shared" si="7"/>
        <v>174.64578313252963</v>
      </c>
      <c r="P58" s="106">
        <f t="shared" si="8"/>
        <v>0</v>
      </c>
      <c r="Q58" s="99">
        <f t="shared" si="9"/>
        <v>0</v>
      </c>
      <c r="R58" s="102">
        <f t="shared" si="10"/>
        <v>1</v>
      </c>
      <c r="S58" s="71">
        <f t="shared" si="11"/>
        <v>6.5813953488372086</v>
      </c>
    </row>
    <row r="59" spans="1:19" x14ac:dyDescent="0.2">
      <c r="A59" s="71">
        <v>6.5</v>
      </c>
      <c r="B59" s="91">
        <v>63.310502283105016</v>
      </c>
      <c r="C59" s="71">
        <f t="shared" si="12"/>
        <v>21</v>
      </c>
      <c r="D59" s="71">
        <f t="shared" si="13"/>
        <v>5</v>
      </c>
      <c r="E59" s="71">
        <f t="shared" si="14"/>
        <v>21</v>
      </c>
      <c r="F59" s="99">
        <f t="shared" si="0"/>
        <v>9.2602409638554217</v>
      </c>
      <c r="G59" s="99">
        <f t="shared" si="1"/>
        <v>9.2602409638554217</v>
      </c>
      <c r="H59" s="99">
        <f t="shared" si="2"/>
        <v>19.120240963855423</v>
      </c>
      <c r="I59" s="78">
        <f t="shared" si="15"/>
        <v>0.93023255813953498</v>
      </c>
      <c r="J59" s="78">
        <f t="shared" si="3"/>
        <v>0.87036144578313246</v>
      </c>
      <c r="K59" s="78">
        <f t="shared" si="16"/>
        <v>0.80963855421686748</v>
      </c>
      <c r="L59" s="100">
        <f t="shared" si="4"/>
        <v>0.80963855421686748</v>
      </c>
      <c r="M59" s="101">
        <f t="shared" si="5"/>
        <v>178.22916666666674</v>
      </c>
      <c r="N59" s="101">
        <f t="shared" si="6"/>
        <v>155.12379518072296</v>
      </c>
      <c r="O59" s="101">
        <f t="shared" si="7"/>
        <v>144.30120481927716</v>
      </c>
      <c r="P59" s="106">
        <f t="shared" si="8"/>
        <v>0</v>
      </c>
      <c r="Q59" s="99">
        <f t="shared" si="9"/>
        <v>0</v>
      </c>
      <c r="R59" s="102">
        <f t="shared" si="10"/>
        <v>1</v>
      </c>
      <c r="S59" s="71">
        <f t="shared" si="11"/>
        <v>7.5116279069767433</v>
      </c>
    </row>
    <row r="60" spans="1:19" x14ac:dyDescent="0.2">
      <c r="A60" s="71">
        <v>7.5</v>
      </c>
      <c r="B60" s="91">
        <v>66.289954337899545</v>
      </c>
      <c r="C60" s="71">
        <f t="shared" si="12"/>
        <v>21</v>
      </c>
      <c r="D60" s="71">
        <f t="shared" si="13"/>
        <v>5</v>
      </c>
      <c r="E60" s="71">
        <f t="shared" si="14"/>
        <v>21</v>
      </c>
      <c r="F60" s="99">
        <f t="shared" si="0"/>
        <v>10.069879518072289</v>
      </c>
      <c r="G60" s="99">
        <f t="shared" si="1"/>
        <v>10.069879518072289</v>
      </c>
      <c r="H60" s="99">
        <f t="shared" si="2"/>
        <v>19.249879518072291</v>
      </c>
      <c r="I60" s="78">
        <f t="shared" si="15"/>
        <v>0.93023255813953498</v>
      </c>
      <c r="J60" s="78">
        <f t="shared" si="3"/>
        <v>0.87036144578313246</v>
      </c>
      <c r="K60" s="78">
        <f t="shared" si="16"/>
        <v>0.80963855421686748</v>
      </c>
      <c r="L60" s="100">
        <f t="shared" si="4"/>
        <v>0.80963855421686748</v>
      </c>
      <c r="M60" s="101">
        <f t="shared" si="5"/>
        <v>146.81250000000037</v>
      </c>
      <c r="N60" s="101">
        <f t="shared" si="6"/>
        <v>127.77993975903648</v>
      </c>
      <c r="O60" s="101">
        <f t="shared" si="7"/>
        <v>118.86506024096414</v>
      </c>
      <c r="P60" s="106">
        <f t="shared" si="8"/>
        <v>0</v>
      </c>
      <c r="Q60" s="99">
        <f t="shared" si="9"/>
        <v>0</v>
      </c>
      <c r="R60" s="102">
        <f t="shared" si="10"/>
        <v>1</v>
      </c>
      <c r="S60" s="71">
        <f t="shared" si="11"/>
        <v>8.4418604651162781</v>
      </c>
    </row>
    <row r="61" spans="1:19" x14ac:dyDescent="0.2">
      <c r="A61" s="71">
        <v>8.5</v>
      </c>
      <c r="B61" s="91">
        <v>69.246575342465761</v>
      </c>
      <c r="C61" s="71">
        <f t="shared" si="12"/>
        <v>21</v>
      </c>
      <c r="D61" s="71">
        <f t="shared" si="13"/>
        <v>5</v>
      </c>
      <c r="E61" s="71">
        <f t="shared" si="14"/>
        <v>21</v>
      </c>
      <c r="F61" s="99">
        <f t="shared" si="0"/>
        <v>10.879518072289157</v>
      </c>
      <c r="G61" s="99">
        <f t="shared" si="1"/>
        <v>10.879518072289157</v>
      </c>
      <c r="H61" s="99">
        <f t="shared" si="2"/>
        <v>19.379518072289155</v>
      </c>
      <c r="I61" s="78">
        <f t="shared" si="15"/>
        <v>0.93023255813953498</v>
      </c>
      <c r="J61" s="78">
        <f t="shared" si="3"/>
        <v>0.87036144578313246</v>
      </c>
      <c r="K61" s="78">
        <f t="shared" si="16"/>
        <v>0.80963855421686748</v>
      </c>
      <c r="L61" s="100">
        <f t="shared" si="4"/>
        <v>0.80963855421686748</v>
      </c>
      <c r="M61" s="101">
        <f t="shared" si="5"/>
        <v>134.89583333333363</v>
      </c>
      <c r="N61" s="101">
        <f t="shared" si="6"/>
        <v>117.40813253012071</v>
      </c>
      <c r="O61" s="101">
        <f t="shared" si="7"/>
        <v>109.21686746987974</v>
      </c>
      <c r="P61" s="106">
        <f t="shared" si="8"/>
        <v>0</v>
      </c>
      <c r="Q61" s="99">
        <f t="shared" si="9"/>
        <v>0</v>
      </c>
      <c r="R61" s="102">
        <f t="shared" si="10"/>
        <v>1</v>
      </c>
      <c r="S61" s="71">
        <f t="shared" si="11"/>
        <v>9.3720930232558128</v>
      </c>
    </row>
    <row r="62" spans="1:19" x14ac:dyDescent="0.2">
      <c r="A62" s="71">
        <v>9.5</v>
      </c>
      <c r="B62" s="91">
        <v>71.917808219178085</v>
      </c>
      <c r="C62" s="71">
        <f t="shared" si="12"/>
        <v>21</v>
      </c>
      <c r="D62" s="71">
        <f t="shared" si="13"/>
        <v>5</v>
      </c>
      <c r="E62" s="71">
        <f t="shared" si="14"/>
        <v>21</v>
      </c>
      <c r="F62" s="99">
        <f t="shared" si="0"/>
        <v>11.689156626506024</v>
      </c>
      <c r="G62" s="99">
        <f t="shared" si="1"/>
        <v>11.689156626506024</v>
      </c>
      <c r="H62" s="99">
        <f t="shared" si="2"/>
        <v>19.509156626506023</v>
      </c>
      <c r="I62" s="78">
        <f t="shared" si="15"/>
        <v>0.93023255813953498</v>
      </c>
      <c r="J62" s="78">
        <f t="shared" si="3"/>
        <v>0.87036144578313246</v>
      </c>
      <c r="K62" s="78">
        <f t="shared" si="16"/>
        <v>0.80963855421686748</v>
      </c>
      <c r="L62" s="100">
        <f t="shared" si="4"/>
        <v>0.80963855421686748</v>
      </c>
      <c r="M62" s="101">
        <f t="shared" si="5"/>
        <v>112.1249999999998</v>
      </c>
      <c r="N62" s="101">
        <f t="shared" si="6"/>
        <v>97.589277108433549</v>
      </c>
      <c r="O62" s="101">
        <f t="shared" si="7"/>
        <v>90.7807228915661</v>
      </c>
      <c r="P62" s="106">
        <f t="shared" si="8"/>
        <v>0</v>
      </c>
      <c r="Q62" s="99">
        <f t="shared" si="9"/>
        <v>0</v>
      </c>
      <c r="R62" s="102">
        <f t="shared" si="10"/>
        <v>1</v>
      </c>
      <c r="S62" s="71">
        <f t="shared" si="11"/>
        <v>10.302325581395348</v>
      </c>
    </row>
    <row r="63" spans="1:19" x14ac:dyDescent="0.2">
      <c r="A63" s="71">
        <v>10.5</v>
      </c>
      <c r="B63" s="91">
        <v>75.399543378995432</v>
      </c>
      <c r="C63" s="71">
        <f t="shared" si="12"/>
        <v>21</v>
      </c>
      <c r="D63" s="71">
        <f t="shared" si="13"/>
        <v>5</v>
      </c>
      <c r="E63" s="71">
        <f t="shared" si="14"/>
        <v>21</v>
      </c>
      <c r="F63" s="99">
        <f t="shared" si="0"/>
        <v>12.498795180722892</v>
      </c>
      <c r="G63" s="99">
        <f t="shared" si="1"/>
        <v>12.498795180722892</v>
      </c>
      <c r="H63" s="99">
        <f t="shared" si="2"/>
        <v>19.638795180722887</v>
      </c>
      <c r="I63" s="78">
        <f t="shared" si="15"/>
        <v>0.93023255813953498</v>
      </c>
      <c r="J63" s="78">
        <f t="shared" si="3"/>
        <v>0.87036144578313235</v>
      </c>
      <c r="K63" s="78">
        <f t="shared" si="16"/>
        <v>0.80963855421686748</v>
      </c>
      <c r="L63" s="100">
        <f t="shared" si="4"/>
        <v>0.80963855421686737</v>
      </c>
      <c r="M63" s="101">
        <f t="shared" si="5"/>
        <v>133.43749999999983</v>
      </c>
      <c r="N63" s="101">
        <f t="shared" si="6"/>
        <v>116.13885542168656</v>
      </c>
      <c r="O63" s="101">
        <f t="shared" si="7"/>
        <v>108.03614457831311</v>
      </c>
      <c r="P63" s="106">
        <f t="shared" si="8"/>
        <v>0</v>
      </c>
      <c r="Q63" s="99">
        <f t="shared" si="9"/>
        <v>0</v>
      </c>
      <c r="R63" s="102">
        <f t="shared" si="10"/>
        <v>1</v>
      </c>
      <c r="S63" s="71">
        <f t="shared" si="11"/>
        <v>11.232558139534882</v>
      </c>
    </row>
    <row r="64" spans="1:19" x14ac:dyDescent="0.2">
      <c r="A64" s="71">
        <v>11.5</v>
      </c>
      <c r="B64" s="91">
        <v>78.378995433789953</v>
      </c>
      <c r="C64" s="71">
        <f t="shared" si="12"/>
        <v>21</v>
      </c>
      <c r="D64" s="71">
        <f t="shared" si="13"/>
        <v>5</v>
      </c>
      <c r="E64" s="71">
        <f t="shared" si="14"/>
        <v>21</v>
      </c>
      <c r="F64" s="99">
        <f t="shared" si="0"/>
        <v>13.308433734939758</v>
      </c>
      <c r="G64" s="99">
        <f t="shared" si="1"/>
        <v>13.308433734939758</v>
      </c>
      <c r="H64" s="99">
        <f t="shared" si="2"/>
        <v>19.768433734939759</v>
      </c>
      <c r="I64" s="78">
        <f t="shared" si="15"/>
        <v>0.93023255813953498</v>
      </c>
      <c r="J64" s="78">
        <f t="shared" si="3"/>
        <v>0.87036144578313257</v>
      </c>
      <c r="K64" s="78">
        <f t="shared" si="16"/>
        <v>0.80963855421686748</v>
      </c>
      <c r="L64" s="100">
        <f t="shared" si="4"/>
        <v>0.80963855421686759</v>
      </c>
      <c r="M64" s="101">
        <f t="shared" si="5"/>
        <v>103.31250000000001</v>
      </c>
      <c r="N64" s="101">
        <f t="shared" si="6"/>
        <v>89.919216867469885</v>
      </c>
      <c r="O64" s="101">
        <f t="shared" si="7"/>
        <v>83.645783132530141</v>
      </c>
      <c r="P64" s="106">
        <f t="shared" si="8"/>
        <v>0</v>
      </c>
      <c r="Q64" s="99">
        <f t="shared" si="9"/>
        <v>0</v>
      </c>
      <c r="R64" s="102">
        <f t="shared" si="10"/>
        <v>1</v>
      </c>
      <c r="S64" s="71">
        <f t="shared" si="11"/>
        <v>12.162790697674417</v>
      </c>
    </row>
    <row r="65" spans="1:18" x14ac:dyDescent="0.2">
      <c r="A65" s="71">
        <v>12.5</v>
      </c>
      <c r="B65" s="91">
        <v>81.369863013698634</v>
      </c>
      <c r="F65" s="99"/>
      <c r="G65" s="99"/>
      <c r="H65" s="99"/>
      <c r="I65" s="78"/>
      <c r="J65" s="78"/>
      <c r="K65" s="78"/>
      <c r="L65" s="100"/>
      <c r="M65" s="101"/>
      <c r="N65" s="101"/>
      <c r="O65" s="101"/>
      <c r="P65" s="106"/>
      <c r="Q65" s="99"/>
      <c r="R65" s="102"/>
    </row>
    <row r="66" spans="1:18" x14ac:dyDescent="0.2">
      <c r="A66" s="71">
        <v>13.5</v>
      </c>
      <c r="B66" s="91">
        <v>84.452054794520549</v>
      </c>
      <c r="F66" s="99"/>
      <c r="G66" s="99"/>
      <c r="H66" s="99"/>
      <c r="I66" s="78"/>
      <c r="J66" s="78"/>
      <c r="K66" s="78"/>
      <c r="L66" s="100"/>
      <c r="M66" s="101"/>
      <c r="N66" s="101"/>
      <c r="O66" s="101"/>
      <c r="P66" s="106"/>
      <c r="Q66" s="99"/>
      <c r="R66" s="102"/>
    </row>
    <row r="67" spans="1:18" x14ac:dyDescent="0.2">
      <c r="A67" s="71">
        <v>14.5</v>
      </c>
      <c r="B67" s="91">
        <v>86.929223744292244</v>
      </c>
      <c r="F67" s="99"/>
      <c r="G67" s="99"/>
      <c r="H67" s="99"/>
      <c r="I67" s="78"/>
      <c r="J67" s="78"/>
      <c r="K67" s="78"/>
      <c r="L67" s="100"/>
      <c r="M67" s="101"/>
      <c r="N67" s="101"/>
      <c r="O67" s="101"/>
      <c r="P67" s="106"/>
      <c r="Q67" s="99"/>
      <c r="R67" s="102"/>
    </row>
    <row r="68" spans="1:18" x14ac:dyDescent="0.2">
      <c r="A68" s="71">
        <v>15.5</v>
      </c>
      <c r="B68" s="91">
        <v>89.394977168949779</v>
      </c>
      <c r="F68" s="99"/>
      <c r="G68" s="99"/>
      <c r="H68" s="99"/>
      <c r="I68" s="78"/>
      <c r="J68" s="78"/>
      <c r="K68" s="78"/>
      <c r="L68" s="100"/>
      <c r="M68" s="101"/>
      <c r="N68" s="101"/>
      <c r="O68" s="101"/>
      <c r="P68" s="106"/>
      <c r="Q68" s="99"/>
      <c r="R68" s="102"/>
    </row>
    <row r="69" spans="1:18" x14ac:dyDescent="0.2">
      <c r="A69" s="71">
        <v>16.5</v>
      </c>
      <c r="B69" s="91">
        <v>91.598173515981742</v>
      </c>
      <c r="F69" s="99"/>
      <c r="G69" s="99"/>
      <c r="H69" s="99"/>
      <c r="I69" s="78"/>
      <c r="J69" s="78"/>
      <c r="K69" s="78"/>
      <c r="L69" s="100"/>
      <c r="M69" s="101"/>
      <c r="N69" s="101"/>
      <c r="O69" s="101"/>
      <c r="P69" s="106"/>
      <c r="Q69" s="99"/>
      <c r="R69" s="102"/>
    </row>
    <row r="70" spans="1:18" x14ac:dyDescent="0.2">
      <c r="A70" s="71">
        <v>17.5</v>
      </c>
      <c r="B70" s="91">
        <v>93.378995433789953</v>
      </c>
      <c r="F70" s="99"/>
      <c r="G70" s="99"/>
      <c r="H70" s="99"/>
      <c r="I70" s="78"/>
      <c r="J70" s="78"/>
      <c r="K70" s="78"/>
      <c r="L70" s="100"/>
      <c r="M70" s="101"/>
      <c r="N70" s="101"/>
      <c r="O70" s="101"/>
      <c r="P70" s="106"/>
      <c r="Q70" s="99"/>
      <c r="R70" s="102"/>
    </row>
    <row r="71" spans="1:18" x14ac:dyDescent="0.2">
      <c r="A71" s="71">
        <v>18.5</v>
      </c>
      <c r="B71" s="91">
        <v>94.771689497716892</v>
      </c>
      <c r="L71" s="105"/>
      <c r="M71" s="105"/>
      <c r="N71" s="105"/>
      <c r="O71" s="106"/>
      <c r="P71" s="106"/>
    </row>
    <row r="72" spans="1:18" x14ac:dyDescent="0.2">
      <c r="A72" s="71">
        <v>19.5</v>
      </c>
      <c r="B72" s="91">
        <v>96.164383561643845</v>
      </c>
      <c r="L72" s="105"/>
      <c r="M72" s="105"/>
      <c r="N72" s="105"/>
      <c r="O72" s="106"/>
      <c r="P72" s="106"/>
    </row>
    <row r="73" spans="1:18" x14ac:dyDescent="0.2">
      <c r="A73" s="71">
        <v>20.5</v>
      </c>
      <c r="B73" s="91">
        <v>97.55707762557077</v>
      </c>
      <c r="J73" s="100"/>
      <c r="K73" s="100"/>
      <c r="L73" s="100"/>
      <c r="M73" s="105"/>
      <c r="N73" s="105"/>
      <c r="O73" s="106"/>
      <c r="P73" s="106"/>
    </row>
    <row r="74" spans="1:18" x14ac:dyDescent="0.2">
      <c r="A74" s="71">
        <v>21.5</v>
      </c>
      <c r="B74" s="91">
        <v>98.504566210045667</v>
      </c>
      <c r="L74" s="105"/>
      <c r="M74" s="105"/>
      <c r="N74" s="105"/>
      <c r="O74" s="106"/>
      <c r="P74" s="106"/>
    </row>
    <row r="75" spans="1:18" x14ac:dyDescent="0.2">
      <c r="A75" s="71">
        <v>22.5</v>
      </c>
      <c r="B75" s="91">
        <v>99.109589041095887</v>
      </c>
      <c r="L75" s="105"/>
      <c r="M75" s="105"/>
      <c r="N75" s="105"/>
      <c r="O75" s="106"/>
      <c r="P75" s="106"/>
    </row>
    <row r="76" spans="1:18" x14ac:dyDescent="0.2">
      <c r="A76" s="71">
        <v>23.5</v>
      </c>
      <c r="B76" s="91">
        <v>99.531963470319639</v>
      </c>
      <c r="L76" s="105"/>
      <c r="M76" s="105"/>
      <c r="N76" s="105"/>
      <c r="O76" s="106"/>
      <c r="P76" s="106"/>
    </row>
    <row r="77" spans="1:18" x14ac:dyDescent="0.2">
      <c r="A77" s="71">
        <v>24.5</v>
      </c>
      <c r="B77" s="91">
        <v>99.760273972602747</v>
      </c>
      <c r="L77" s="105"/>
      <c r="M77" s="105"/>
      <c r="N77" s="105"/>
      <c r="O77" s="101"/>
      <c r="P77" s="106"/>
    </row>
    <row r="78" spans="1:18" x14ac:dyDescent="0.2">
      <c r="A78" s="71">
        <v>25.5</v>
      </c>
      <c r="B78" s="91">
        <v>99.851598173515981</v>
      </c>
      <c r="L78" s="105"/>
      <c r="M78" s="105"/>
      <c r="N78" s="105"/>
      <c r="O78" s="101"/>
      <c r="P78" s="106"/>
    </row>
    <row r="79" spans="1:18" x14ac:dyDescent="0.2">
      <c r="A79" s="71">
        <v>26.5</v>
      </c>
      <c r="B79" s="91">
        <v>99.942922374429216</v>
      </c>
      <c r="L79" s="105"/>
      <c r="M79" s="105"/>
      <c r="N79" s="105"/>
      <c r="O79" s="101"/>
      <c r="P79" s="106"/>
    </row>
    <row r="80" spans="1:18" x14ac:dyDescent="0.2">
      <c r="A80" s="71">
        <v>27.5</v>
      </c>
      <c r="B80" s="91">
        <v>99.954337899543376</v>
      </c>
      <c r="L80" s="105"/>
      <c r="M80" s="105"/>
      <c r="N80" s="105"/>
      <c r="O80" s="101"/>
      <c r="P80" s="106"/>
    </row>
    <row r="81" spans="1:16" x14ac:dyDescent="0.2">
      <c r="A81" s="71">
        <v>28.5</v>
      </c>
      <c r="B81" s="91">
        <v>100</v>
      </c>
      <c r="L81" s="105"/>
      <c r="M81" s="105"/>
      <c r="N81" s="105"/>
      <c r="O81" s="101"/>
      <c r="P81" s="106"/>
    </row>
    <row r="82" spans="1:16" x14ac:dyDescent="0.2">
      <c r="B82" s="102"/>
      <c r="L82" s="105"/>
      <c r="M82" s="105"/>
      <c r="N82" s="105"/>
      <c r="O82" s="101"/>
      <c r="P82" s="106"/>
    </row>
    <row r="83" spans="1:16" x14ac:dyDescent="0.2">
      <c r="B83" s="102"/>
      <c r="L83" s="105"/>
      <c r="M83" s="105"/>
      <c r="N83" s="105"/>
      <c r="O83" s="101"/>
      <c r="P83" s="106"/>
    </row>
    <row r="84" spans="1:16" x14ac:dyDescent="0.2">
      <c r="B84" s="102"/>
      <c r="L84" s="105"/>
      <c r="M84" s="105"/>
      <c r="N84" s="105"/>
      <c r="O84" s="101"/>
      <c r="P84" s="106"/>
    </row>
    <row r="85" spans="1:16" x14ac:dyDescent="0.2">
      <c r="B85" s="102"/>
      <c r="L85" s="105"/>
      <c r="M85" s="105"/>
      <c r="N85" s="105"/>
      <c r="O85" s="101"/>
      <c r="P85" s="106"/>
    </row>
    <row r="86" spans="1:16" x14ac:dyDescent="0.2">
      <c r="B86" s="75"/>
      <c r="L86" s="105"/>
      <c r="M86" s="105"/>
      <c r="N86" s="105"/>
      <c r="O86" s="101"/>
      <c r="P86" s="106"/>
    </row>
    <row r="87" spans="1:16" x14ac:dyDescent="0.2">
      <c r="B87" s="102"/>
      <c r="L87" s="105"/>
      <c r="M87" s="105"/>
      <c r="N87" s="105"/>
      <c r="O87" s="101"/>
      <c r="P87" s="106"/>
    </row>
    <row r="88" spans="1:16" x14ac:dyDescent="0.2">
      <c r="B88" s="102"/>
      <c r="L88" s="105"/>
      <c r="M88" s="105"/>
      <c r="N88" s="105"/>
      <c r="O88" s="101"/>
      <c r="P88" s="106"/>
    </row>
    <row r="89" spans="1:16" x14ac:dyDescent="0.2">
      <c r="L89" s="105"/>
      <c r="M89" s="105"/>
      <c r="N89" s="105"/>
      <c r="O89" s="101"/>
      <c r="P89" s="106"/>
    </row>
    <row r="90" spans="1:16" x14ac:dyDescent="0.2">
      <c r="A90" s="78"/>
      <c r="L90" s="105"/>
      <c r="M90" s="105"/>
      <c r="N90" s="105"/>
      <c r="O90" s="101"/>
      <c r="P90" s="106"/>
    </row>
    <row r="91" spans="1:16" x14ac:dyDescent="0.2">
      <c r="A91" s="78"/>
      <c r="L91" s="105"/>
      <c r="M91" s="105"/>
      <c r="N91" s="105"/>
      <c r="O91" s="101"/>
      <c r="P91" s="106"/>
    </row>
    <row r="92" spans="1:16" x14ac:dyDescent="0.2">
      <c r="A92" s="78"/>
      <c r="L92" s="105"/>
      <c r="M92" s="105"/>
      <c r="N92" s="105"/>
      <c r="O92" s="101"/>
      <c r="P92" s="106"/>
    </row>
    <row r="93" spans="1:16" x14ac:dyDescent="0.2">
      <c r="A93" s="78"/>
      <c r="L93" s="105"/>
      <c r="M93" s="105"/>
      <c r="N93" s="105"/>
      <c r="O93" s="101"/>
      <c r="P93" s="106"/>
    </row>
    <row r="94" spans="1:16" x14ac:dyDescent="0.2">
      <c r="L94" s="105"/>
      <c r="M94" s="105"/>
      <c r="N94" s="105"/>
      <c r="O94" s="105"/>
      <c r="P94" s="105"/>
    </row>
    <row r="95" spans="1:16" x14ac:dyDescent="0.2">
      <c r="L95" s="105"/>
      <c r="M95" s="105"/>
      <c r="N95" s="105"/>
      <c r="O95" s="105"/>
      <c r="P95" s="105"/>
    </row>
    <row r="96" spans="1:16" x14ac:dyDescent="0.2">
      <c r="L96" s="105"/>
      <c r="M96" s="105"/>
      <c r="N96" s="105"/>
      <c r="O96" s="105"/>
      <c r="P96" s="105"/>
    </row>
    <row r="97" spans="12:16" x14ac:dyDescent="0.2">
      <c r="L97" s="105"/>
      <c r="M97" s="105"/>
      <c r="N97" s="105"/>
      <c r="O97" s="105"/>
      <c r="P97" s="105"/>
    </row>
  </sheetData>
  <sheetProtection password="94B5" sheet="1" objects="1" scenarios="1" selectLockedCells="1"/>
  <phoneticPr fontId="0" type="noConversion"/>
  <conditionalFormatting sqref="G24:G70">
    <cfRule type="cellIs" dxfId="1" priority="1" stopIfTrue="1" operator="lessThan">
      <formula>$D$24</formula>
    </cfRule>
  </conditionalFormatting>
  <pageMargins left="0.75" right="0.75" top="1" bottom="1" header="0.5" footer="0.5"/>
  <pageSetup paperSize="9" scale="5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7"/>
  <sheetViews>
    <sheetView workbookViewId="0">
      <selection sqref="A1:IV65536"/>
    </sheetView>
  </sheetViews>
  <sheetFormatPr defaultColWidth="8.85546875" defaultRowHeight="12.75" x14ac:dyDescent="0.2"/>
  <cols>
    <col min="1" max="2" width="8.85546875" style="91" customWidth="1"/>
    <col min="3" max="4" width="10" style="91" customWidth="1"/>
    <col min="5" max="14" width="8.85546875" style="91" customWidth="1"/>
    <col min="15" max="15" width="9.5703125" style="91" bestFit="1" customWidth="1"/>
    <col min="16" max="16384" width="8.85546875" style="91"/>
  </cols>
  <sheetData>
    <row r="1" spans="1:22" x14ac:dyDescent="0.2">
      <c r="A1" s="114"/>
      <c r="B1" s="114"/>
      <c r="D1" s="114"/>
      <c r="F1" s="114"/>
      <c r="H1" s="114" t="s">
        <v>35</v>
      </c>
      <c r="I1" s="114" t="s">
        <v>37</v>
      </c>
      <c r="J1" s="114" t="s">
        <v>38</v>
      </c>
      <c r="K1" s="72" t="s">
        <v>96</v>
      </c>
    </row>
    <row r="2" spans="1:22" x14ac:dyDescent="0.2">
      <c r="A2" s="114"/>
      <c r="G2" s="91" t="s">
        <v>40</v>
      </c>
    </row>
    <row r="3" spans="1:22" x14ac:dyDescent="0.2">
      <c r="A3" s="114"/>
      <c r="G3" s="115" t="s">
        <v>42</v>
      </c>
      <c r="K3" s="116">
        <f>M18</f>
        <v>9110.8313999999955</v>
      </c>
    </row>
    <row r="4" spans="1:22" x14ac:dyDescent="0.2">
      <c r="A4" s="114"/>
      <c r="G4" s="115" t="s">
        <v>44</v>
      </c>
      <c r="K4" s="116">
        <f>K3-K5</f>
        <v>3653.5497498795157</v>
      </c>
    </row>
    <row r="5" spans="1:22" x14ac:dyDescent="0.2">
      <c r="G5" s="115" t="s">
        <v>48</v>
      </c>
      <c r="K5" s="116">
        <f>O18</f>
        <v>5457.2816501204798</v>
      </c>
    </row>
    <row r="6" spans="1:22" x14ac:dyDescent="0.2">
      <c r="G6" s="115" t="s">
        <v>46</v>
      </c>
      <c r="K6" s="117">
        <f>K5/K3</f>
        <v>0.59898832614995845</v>
      </c>
    </row>
    <row r="7" spans="1:22" x14ac:dyDescent="0.2">
      <c r="G7" s="115" t="s">
        <v>49</v>
      </c>
      <c r="K7" s="116">
        <f>Q18</f>
        <v>1651.6386000000002</v>
      </c>
    </row>
    <row r="8" spans="1:22" x14ac:dyDescent="0.2">
      <c r="G8" s="115" t="s">
        <v>47</v>
      </c>
      <c r="K8" s="118">
        <f>Q22</f>
        <v>1333.6875000000005</v>
      </c>
    </row>
    <row r="9" spans="1:22" x14ac:dyDescent="0.2">
      <c r="G9" s="115" t="s">
        <v>41</v>
      </c>
      <c r="K9" s="118">
        <f>M22</f>
        <v>7356.9374999999982</v>
      </c>
    </row>
    <row r="10" spans="1:22" x14ac:dyDescent="0.2">
      <c r="G10" s="115" t="s">
        <v>50</v>
      </c>
      <c r="K10" s="118">
        <f>N22</f>
        <v>4737.2236546184731</v>
      </c>
    </row>
    <row r="11" spans="1:22" x14ac:dyDescent="0.2">
      <c r="G11" s="115" t="s">
        <v>51</v>
      </c>
      <c r="K11" s="118">
        <f>O22</f>
        <v>4406.7196787148587</v>
      </c>
    </row>
    <row r="12" spans="1:22" x14ac:dyDescent="0.2">
      <c r="G12" s="115" t="s">
        <v>52</v>
      </c>
      <c r="K12" s="91">
        <f>P14</f>
        <v>43</v>
      </c>
    </row>
    <row r="13" spans="1:22" x14ac:dyDescent="0.2">
      <c r="A13" s="119"/>
      <c r="B13" s="119"/>
      <c r="C13" s="119"/>
      <c r="D13" s="119"/>
      <c r="E13" s="119"/>
      <c r="F13" s="119"/>
      <c r="G13" s="120" t="s">
        <v>53</v>
      </c>
      <c r="H13" s="119"/>
      <c r="I13" s="119"/>
      <c r="J13" s="119"/>
      <c r="K13" s="119">
        <f>E24</f>
        <v>21</v>
      </c>
      <c r="L13" s="119"/>
      <c r="M13" s="119"/>
      <c r="N13" s="119"/>
      <c r="O13" s="119"/>
      <c r="P13" s="119"/>
      <c r="Q13" s="119"/>
      <c r="R13" s="119"/>
      <c r="S13" s="119"/>
      <c r="T13" s="119"/>
      <c r="U13" s="119"/>
      <c r="V13" s="119"/>
    </row>
    <row r="14" spans="1:22" ht="19.5" x14ac:dyDescent="0.35">
      <c r="A14" s="119"/>
      <c r="B14" s="119"/>
      <c r="C14" s="119"/>
      <c r="D14" s="119"/>
      <c r="E14" s="119"/>
      <c r="F14" s="119"/>
      <c r="G14" s="120" t="s">
        <v>43</v>
      </c>
      <c r="H14" s="119"/>
      <c r="I14" s="119"/>
      <c r="J14" s="119"/>
      <c r="K14" s="119">
        <f>P23</f>
        <v>15</v>
      </c>
      <c r="L14" s="119"/>
      <c r="M14" s="121" t="s">
        <v>126</v>
      </c>
      <c r="N14" s="122">
        <f>N22/M22*I24</f>
        <v>0.59898832614995845</v>
      </c>
      <c r="O14" s="119"/>
      <c r="P14" s="123">
        <f>'Hki-2012'!P14</f>
        <v>43</v>
      </c>
      <c r="Q14" s="123" t="s">
        <v>54</v>
      </c>
      <c r="R14" s="119"/>
      <c r="S14" s="119"/>
      <c r="T14" s="119"/>
      <c r="U14" s="119"/>
      <c r="V14" s="119"/>
    </row>
    <row r="15" spans="1:22" x14ac:dyDescent="0.2">
      <c r="A15" s="119"/>
      <c r="B15" s="119"/>
      <c r="C15" s="119"/>
      <c r="D15" s="119"/>
      <c r="E15" s="119"/>
      <c r="F15" s="119"/>
      <c r="G15" s="120" t="s">
        <v>55</v>
      </c>
      <c r="H15" s="119"/>
      <c r="I15" s="119"/>
      <c r="J15" s="119"/>
      <c r="K15" s="119">
        <f>D24</f>
        <v>5</v>
      </c>
      <c r="L15" s="119"/>
      <c r="M15" s="119"/>
      <c r="N15" s="119"/>
      <c r="O15" s="119"/>
      <c r="P15" s="119"/>
      <c r="Q15" s="119"/>
      <c r="R15" s="119"/>
      <c r="S15" s="119"/>
      <c r="T15" s="119"/>
      <c r="U15" s="119"/>
      <c r="V15" s="119"/>
    </row>
    <row r="16" spans="1:22" x14ac:dyDescent="0.2">
      <c r="A16" s="119"/>
      <c r="B16" s="119"/>
      <c r="C16" s="119"/>
      <c r="D16" s="119"/>
      <c r="E16" s="119"/>
      <c r="F16" s="119"/>
      <c r="G16" s="120" t="s">
        <v>45</v>
      </c>
      <c r="H16" s="119"/>
      <c r="I16" s="119"/>
      <c r="J16" s="119"/>
      <c r="K16" s="124">
        <f>K24</f>
        <v>0.80963855421686748</v>
      </c>
      <c r="L16" s="119"/>
      <c r="M16" s="119" t="s">
        <v>56</v>
      </c>
      <c r="N16" s="119"/>
      <c r="O16" s="119" t="s">
        <v>57</v>
      </c>
      <c r="P16" s="119"/>
      <c r="Q16" s="119"/>
      <c r="R16" s="119"/>
      <c r="S16" s="119"/>
      <c r="T16" s="119"/>
      <c r="U16" s="119"/>
      <c r="V16" s="119"/>
    </row>
    <row r="17" spans="1:22" x14ac:dyDescent="0.2">
      <c r="A17" s="119"/>
      <c r="B17" s="119"/>
      <c r="C17" s="119"/>
      <c r="D17" s="119"/>
      <c r="E17" s="119"/>
      <c r="F17" s="119"/>
      <c r="G17" s="120" t="s">
        <v>58</v>
      </c>
      <c r="H17" s="119"/>
      <c r="I17" s="119"/>
      <c r="J17" s="119"/>
      <c r="K17" s="124">
        <f>I24</f>
        <v>0.93023255813953498</v>
      </c>
      <c r="L17" s="119"/>
      <c r="M17" s="119" t="s">
        <v>59</v>
      </c>
      <c r="N17" s="119"/>
      <c r="O17" s="119" t="s">
        <v>60</v>
      </c>
      <c r="P17" s="119"/>
      <c r="Q17" s="119" t="s">
        <v>61</v>
      </c>
      <c r="R17" s="119"/>
      <c r="S17" s="119"/>
      <c r="T17" s="119"/>
      <c r="U17" s="119"/>
      <c r="V17" s="119"/>
    </row>
    <row r="18" spans="1:22" x14ac:dyDescent="0.2">
      <c r="A18" s="119"/>
      <c r="B18" s="119"/>
      <c r="C18" s="119"/>
      <c r="D18" s="119"/>
      <c r="E18" s="119"/>
      <c r="F18" s="119"/>
      <c r="G18" s="120" t="s">
        <v>62</v>
      </c>
      <c r="H18" s="119"/>
      <c r="I18" s="119"/>
      <c r="J18" s="119"/>
      <c r="K18" s="119">
        <v>12</v>
      </c>
      <c r="L18" s="119"/>
      <c r="M18" s="125">
        <f>P14/1000*1.2*M22*24</f>
        <v>9110.8313999999955</v>
      </c>
      <c r="N18" s="125"/>
      <c r="O18" s="125">
        <f>P14/1000*1.2*O22*24</f>
        <v>5457.2816501204798</v>
      </c>
      <c r="P18" s="119"/>
      <c r="Q18" s="125">
        <f>P14/1000*1.2*Q22*24</f>
        <v>1651.6386000000002</v>
      </c>
      <c r="R18" s="119"/>
      <c r="S18" s="119"/>
      <c r="T18" s="119"/>
      <c r="U18" s="119"/>
      <c r="V18" s="119"/>
    </row>
    <row r="19" spans="1:22" x14ac:dyDescent="0.2">
      <c r="A19" s="119"/>
      <c r="B19" s="119"/>
      <c r="C19" s="119"/>
      <c r="D19" s="119"/>
      <c r="E19" s="119"/>
      <c r="F19" s="119"/>
      <c r="G19" s="119"/>
      <c r="H19" s="119"/>
      <c r="I19" s="119"/>
      <c r="J19" s="119"/>
      <c r="K19" s="119"/>
      <c r="L19" s="119"/>
      <c r="M19" s="119" t="s">
        <v>23</v>
      </c>
      <c r="N19" s="119"/>
      <c r="O19" s="119"/>
      <c r="P19" s="119"/>
      <c r="Q19" s="126"/>
      <c r="R19" s="126"/>
      <c r="S19" s="119"/>
      <c r="T19" s="119"/>
      <c r="U19" s="119"/>
      <c r="V19" s="119"/>
    </row>
    <row r="20" spans="1:22" x14ac:dyDescent="0.2">
      <c r="A20" s="119"/>
      <c r="B20" s="88">
        <v>40669</v>
      </c>
      <c r="C20" s="119"/>
      <c r="D20" s="119"/>
      <c r="E20" s="119"/>
      <c r="F20" s="119"/>
      <c r="G20" s="119"/>
      <c r="H20" s="119"/>
      <c r="I20" s="119"/>
      <c r="J20" s="119"/>
      <c r="K20" s="119"/>
      <c r="L20" s="119"/>
      <c r="M20" s="127" t="s">
        <v>24</v>
      </c>
      <c r="N20" s="127" t="s">
        <v>24</v>
      </c>
      <c r="O20" s="127" t="s">
        <v>25</v>
      </c>
      <c r="P20" s="119" t="s">
        <v>63</v>
      </c>
      <c r="Q20" s="119"/>
      <c r="R20" s="119"/>
      <c r="S20" s="119"/>
      <c r="T20" s="119"/>
      <c r="U20" s="119"/>
      <c r="V20" s="119"/>
    </row>
    <row r="21" spans="1:22" x14ac:dyDescent="0.2">
      <c r="A21" s="91" t="s">
        <v>96</v>
      </c>
      <c r="B21" s="119"/>
      <c r="C21" s="119"/>
      <c r="D21" s="119"/>
      <c r="E21" s="119"/>
      <c r="F21" s="119"/>
      <c r="G21" s="119"/>
      <c r="H21" s="119"/>
      <c r="I21" s="119"/>
      <c r="J21" s="119"/>
      <c r="K21" s="119"/>
      <c r="L21" s="119"/>
      <c r="M21" s="120" t="s">
        <v>32</v>
      </c>
      <c r="N21" s="120" t="s">
        <v>33</v>
      </c>
      <c r="O21" s="120" t="s">
        <v>34</v>
      </c>
      <c r="P21" s="119"/>
      <c r="Q21" s="119"/>
      <c r="R21" s="123"/>
      <c r="S21" s="119"/>
      <c r="T21" s="119"/>
      <c r="U21" s="119"/>
      <c r="V21" s="119"/>
    </row>
    <row r="22" spans="1:22" ht="19.5" x14ac:dyDescent="0.35">
      <c r="A22" s="120" t="s">
        <v>26</v>
      </c>
      <c r="B22" s="120" t="s">
        <v>27</v>
      </c>
      <c r="C22" s="120" t="s">
        <v>64</v>
      </c>
      <c r="D22" s="120" t="s">
        <v>65</v>
      </c>
      <c r="E22" s="120" t="s">
        <v>28</v>
      </c>
      <c r="F22" s="120" t="s">
        <v>66</v>
      </c>
      <c r="G22" s="120" t="s">
        <v>29</v>
      </c>
      <c r="H22" s="120" t="s">
        <v>30</v>
      </c>
      <c r="I22" s="119" t="s">
        <v>31</v>
      </c>
      <c r="J22" s="121" t="s">
        <v>127</v>
      </c>
      <c r="K22" s="121" t="s">
        <v>128</v>
      </c>
      <c r="L22" s="121" t="s">
        <v>128</v>
      </c>
      <c r="M22" s="128">
        <f>SUM(M23:M90)</f>
        <v>7356.9374999999982</v>
      </c>
      <c r="N22" s="128">
        <f>SUM(N23:N90)</f>
        <v>4737.2236546184731</v>
      </c>
      <c r="O22" s="128">
        <f>SUM(O23:O90)</f>
        <v>4406.7196787148587</v>
      </c>
      <c r="P22" s="119"/>
      <c r="Q22" s="128">
        <f>SUM(Q23:Q90)</f>
        <v>1333.6875000000005</v>
      </c>
      <c r="R22" s="121" t="s">
        <v>127</v>
      </c>
      <c r="S22" s="120" t="s">
        <v>66</v>
      </c>
      <c r="T22" s="119"/>
      <c r="U22" s="119"/>
      <c r="V22" s="119"/>
    </row>
    <row r="23" spans="1:22" x14ac:dyDescent="0.2">
      <c r="A23" s="119"/>
      <c r="B23" s="119"/>
      <c r="C23" s="119"/>
      <c r="D23" s="119"/>
      <c r="E23" s="119"/>
      <c r="F23" s="119"/>
      <c r="G23" s="119"/>
      <c r="H23" s="119"/>
      <c r="I23" s="119"/>
      <c r="J23" s="119"/>
      <c r="K23" s="119"/>
      <c r="L23" s="124"/>
      <c r="M23" s="80"/>
      <c r="N23" s="119"/>
      <c r="O23" s="119"/>
      <c r="P23" s="123">
        <f>'Hki-2012'!$P$23</f>
        <v>15</v>
      </c>
      <c r="Q23" s="119"/>
      <c r="R23" s="119"/>
      <c r="S23" s="119"/>
      <c r="T23" s="119"/>
      <c r="U23" s="119"/>
      <c r="V23" s="119"/>
    </row>
    <row r="24" spans="1:22" x14ac:dyDescent="0.2">
      <c r="A24" s="119">
        <v>-34.5</v>
      </c>
      <c r="B24" s="91">
        <v>0</v>
      </c>
      <c r="C24" s="119">
        <f>'Hki-2012'!$C$24</f>
        <v>21</v>
      </c>
      <c r="D24" s="123">
        <f>'Hki-2012'!D24</f>
        <v>5</v>
      </c>
      <c r="E24" s="123">
        <f>'Hki-2012'!$E$24</f>
        <v>21</v>
      </c>
      <c r="F24" s="129">
        <f t="shared" ref="F24:F55" si="0">E24-K24*(E24-A24)</f>
        <v>-23.934939759036148</v>
      </c>
      <c r="G24" s="129">
        <f t="shared" ref="G24:G55" si="1">MAX(F24,D24,S24)</f>
        <v>5</v>
      </c>
      <c r="H24" s="129">
        <f t="shared" ref="H24:H55" si="2">A24+J24*(E24-A24)</f>
        <v>-17.300000000000004</v>
      </c>
      <c r="I24" s="130">
        <f>'Hki-2012'!$I$24</f>
        <v>0.93023255813953498</v>
      </c>
      <c r="J24" s="124">
        <f t="shared" ref="J24:J55" si="3">L24/I24</f>
        <v>0.30990990990990985</v>
      </c>
      <c r="K24" s="130">
        <f>'Hki-2012'!$K$24</f>
        <v>0.80963855421686748</v>
      </c>
      <c r="L24" s="124">
        <f t="shared" ref="L24:L55" si="4">(E24-G24)/(E24-A24)</f>
        <v>0.28828828828828829</v>
      </c>
      <c r="M24" s="128">
        <f t="shared" ref="M24:M55" si="5">MAX((B24-B23)/100*365*(E24-A24),0)</f>
        <v>0</v>
      </c>
      <c r="N24" s="128">
        <f t="shared" ref="N24:N55" si="6">MAX((B24-B23)/100*365*(H24-A24),0)</f>
        <v>0</v>
      </c>
      <c r="O24" s="128">
        <f t="shared" ref="O24:O55" si="7">MAX((B24-B23)/100*365*(E24-G24),0)</f>
        <v>0</v>
      </c>
      <c r="P24" s="129">
        <f t="shared" ref="P24:P55" si="8">MAX(0,P$23-H24)</f>
        <v>32.300000000000004</v>
      </c>
      <c r="Q24" s="129">
        <f t="shared" ref="Q24:Q55" si="9">(B24-B23)/100*365*P24</f>
        <v>0</v>
      </c>
      <c r="R24" s="131">
        <f t="shared" ref="R24:R55" si="10">MAX((C24-A24)/(E24-A24),0)</f>
        <v>1</v>
      </c>
      <c r="S24" s="119">
        <f t="shared" ref="S24:S55" si="11">E24-R24*I24*(E24-A24)</f>
        <v>-30.627906976744192</v>
      </c>
      <c r="T24" s="119"/>
      <c r="U24" s="119"/>
      <c r="V24" s="119"/>
    </row>
    <row r="25" spans="1:22" x14ac:dyDescent="0.2">
      <c r="A25" s="119">
        <v>-33.5</v>
      </c>
      <c r="B25" s="91">
        <v>9.1324200913242004E-2</v>
      </c>
      <c r="C25" s="119">
        <f t="shared" ref="C25:C56" si="12">C24</f>
        <v>21</v>
      </c>
      <c r="D25" s="119">
        <f t="shared" ref="D25:D56" si="13">D24</f>
        <v>5</v>
      </c>
      <c r="E25" s="119">
        <f t="shared" ref="E25:E56" si="14">E24</f>
        <v>21</v>
      </c>
      <c r="F25" s="129">
        <f t="shared" si="0"/>
        <v>-23.12530120481928</v>
      </c>
      <c r="G25" s="129">
        <f t="shared" si="1"/>
        <v>5</v>
      </c>
      <c r="H25" s="129">
        <f t="shared" si="2"/>
        <v>-16.3</v>
      </c>
      <c r="I25" s="124">
        <f t="shared" ref="I25:I56" si="15">I24</f>
        <v>0.93023255813953498</v>
      </c>
      <c r="J25" s="124">
        <f t="shared" si="3"/>
        <v>0.31559633027522932</v>
      </c>
      <c r="K25" s="124">
        <f t="shared" ref="K25:K56" si="16">K24</f>
        <v>0.80963855421686748</v>
      </c>
      <c r="L25" s="124">
        <f t="shared" si="4"/>
        <v>0.29357798165137616</v>
      </c>
      <c r="M25" s="128">
        <f t="shared" si="5"/>
        <v>18.166666666666664</v>
      </c>
      <c r="N25" s="128">
        <f t="shared" si="6"/>
        <v>5.7333333333333325</v>
      </c>
      <c r="O25" s="128">
        <f t="shared" si="7"/>
        <v>5.333333333333333</v>
      </c>
      <c r="P25" s="129">
        <f t="shared" si="8"/>
        <v>31.3</v>
      </c>
      <c r="Q25" s="129">
        <f t="shared" si="9"/>
        <v>10.433333333333334</v>
      </c>
      <c r="R25" s="131">
        <f t="shared" si="10"/>
        <v>1</v>
      </c>
      <c r="S25" s="119">
        <f t="shared" si="11"/>
        <v>-29.697674418604656</v>
      </c>
      <c r="T25" s="119"/>
      <c r="U25" s="119"/>
      <c r="V25" s="119"/>
    </row>
    <row r="26" spans="1:22" x14ac:dyDescent="0.2">
      <c r="A26" s="119">
        <v>-32.5</v>
      </c>
      <c r="B26" s="91">
        <v>0.20547945205479451</v>
      </c>
      <c r="C26" s="119">
        <f t="shared" si="12"/>
        <v>21</v>
      </c>
      <c r="D26" s="119">
        <f t="shared" si="13"/>
        <v>5</v>
      </c>
      <c r="E26" s="119">
        <f t="shared" si="14"/>
        <v>21</v>
      </c>
      <c r="F26" s="129">
        <f t="shared" si="0"/>
        <v>-22.315662650602412</v>
      </c>
      <c r="G26" s="129">
        <f t="shared" si="1"/>
        <v>5</v>
      </c>
      <c r="H26" s="129">
        <f t="shared" si="2"/>
        <v>-15.3</v>
      </c>
      <c r="I26" s="124">
        <f t="shared" si="15"/>
        <v>0.93023255813953498</v>
      </c>
      <c r="J26" s="124">
        <f t="shared" si="3"/>
        <v>0.32149532710280371</v>
      </c>
      <c r="K26" s="124">
        <f t="shared" si="16"/>
        <v>0.80963855421686748</v>
      </c>
      <c r="L26" s="124">
        <f t="shared" si="4"/>
        <v>0.29906542056074764</v>
      </c>
      <c r="M26" s="128">
        <f t="shared" si="5"/>
        <v>22.291666666666664</v>
      </c>
      <c r="N26" s="128">
        <f t="shared" si="6"/>
        <v>7.1666666666666661</v>
      </c>
      <c r="O26" s="128">
        <f t="shared" si="7"/>
        <v>6.6666666666666661</v>
      </c>
      <c r="P26" s="129">
        <f t="shared" si="8"/>
        <v>30.3</v>
      </c>
      <c r="Q26" s="129">
        <f t="shared" si="9"/>
        <v>12.625</v>
      </c>
      <c r="R26" s="131">
        <f t="shared" si="10"/>
        <v>1</v>
      </c>
      <c r="S26" s="119">
        <f t="shared" si="11"/>
        <v>-28.767441860465119</v>
      </c>
      <c r="T26" s="119"/>
      <c r="U26" s="119"/>
      <c r="V26" s="119"/>
    </row>
    <row r="27" spans="1:22" x14ac:dyDescent="0.2">
      <c r="A27" s="119">
        <v>-31.5</v>
      </c>
      <c r="B27" s="91">
        <v>0.51369863013698625</v>
      </c>
      <c r="C27" s="119">
        <f t="shared" si="12"/>
        <v>21</v>
      </c>
      <c r="D27" s="119">
        <f t="shared" si="13"/>
        <v>5</v>
      </c>
      <c r="E27" s="119">
        <f t="shared" si="14"/>
        <v>21</v>
      </c>
      <c r="F27" s="129">
        <f t="shared" si="0"/>
        <v>-21.506024096385545</v>
      </c>
      <c r="G27" s="129">
        <f t="shared" si="1"/>
        <v>5</v>
      </c>
      <c r="H27" s="129">
        <f t="shared" si="2"/>
        <v>-14.3</v>
      </c>
      <c r="I27" s="124">
        <f t="shared" si="15"/>
        <v>0.93023255813953498</v>
      </c>
      <c r="J27" s="124">
        <f t="shared" si="3"/>
        <v>0.32761904761904759</v>
      </c>
      <c r="K27" s="124">
        <f t="shared" si="16"/>
        <v>0.80963855421686748</v>
      </c>
      <c r="L27" s="124">
        <f t="shared" si="4"/>
        <v>0.30476190476190479</v>
      </c>
      <c r="M27" s="128">
        <f t="shared" si="5"/>
        <v>59.062499999999986</v>
      </c>
      <c r="N27" s="128">
        <f t="shared" si="6"/>
        <v>19.349999999999994</v>
      </c>
      <c r="O27" s="128">
        <f t="shared" si="7"/>
        <v>17.999999999999996</v>
      </c>
      <c r="P27" s="129">
        <f t="shared" si="8"/>
        <v>29.3</v>
      </c>
      <c r="Q27" s="129">
        <f t="shared" si="9"/>
        <v>32.962499999999991</v>
      </c>
      <c r="R27" s="131">
        <f t="shared" si="10"/>
        <v>1</v>
      </c>
      <c r="S27" s="119">
        <f t="shared" si="11"/>
        <v>-27.83720930232559</v>
      </c>
      <c r="T27" s="119"/>
      <c r="U27" s="119"/>
      <c r="V27" s="119"/>
    </row>
    <row r="28" spans="1:22" x14ac:dyDescent="0.2">
      <c r="A28" s="91">
        <v>-30.5</v>
      </c>
      <c r="B28" s="91">
        <v>0.87899543378995426</v>
      </c>
      <c r="C28" s="91">
        <f t="shared" si="12"/>
        <v>21</v>
      </c>
      <c r="D28" s="91">
        <f t="shared" si="13"/>
        <v>5</v>
      </c>
      <c r="E28" s="91">
        <f t="shared" si="14"/>
        <v>21</v>
      </c>
      <c r="F28" s="132">
        <f t="shared" si="0"/>
        <v>-20.696385542168677</v>
      </c>
      <c r="G28" s="132">
        <f t="shared" si="1"/>
        <v>5</v>
      </c>
      <c r="H28" s="132">
        <f t="shared" si="2"/>
        <v>-13.300000000000004</v>
      </c>
      <c r="I28" s="133">
        <f t="shared" si="15"/>
        <v>0.93023255813953498</v>
      </c>
      <c r="J28" s="133">
        <f t="shared" si="3"/>
        <v>0.33398058252427176</v>
      </c>
      <c r="K28" s="133">
        <f t="shared" si="16"/>
        <v>0.80963855421686748</v>
      </c>
      <c r="L28" s="134">
        <f t="shared" si="4"/>
        <v>0.31067961165048541</v>
      </c>
      <c r="M28" s="135">
        <f t="shared" si="5"/>
        <v>68.666666666666657</v>
      </c>
      <c r="N28" s="135">
        <f t="shared" si="6"/>
        <v>22.933333333333326</v>
      </c>
      <c r="O28" s="135">
        <f t="shared" si="7"/>
        <v>21.333333333333332</v>
      </c>
      <c r="P28" s="132">
        <f t="shared" si="8"/>
        <v>28.300000000000004</v>
      </c>
      <c r="Q28" s="132">
        <f t="shared" si="9"/>
        <v>37.733333333333334</v>
      </c>
      <c r="R28" s="136">
        <f t="shared" si="10"/>
        <v>1</v>
      </c>
      <c r="S28" s="91">
        <f t="shared" si="11"/>
        <v>-26.906976744186053</v>
      </c>
    </row>
    <row r="29" spans="1:22" x14ac:dyDescent="0.2">
      <c r="A29" s="91">
        <v>-29.5</v>
      </c>
      <c r="B29" s="91">
        <v>1.3584474885844748</v>
      </c>
      <c r="C29" s="91">
        <f t="shared" si="12"/>
        <v>21</v>
      </c>
      <c r="D29" s="91">
        <f t="shared" si="13"/>
        <v>5</v>
      </c>
      <c r="E29" s="91">
        <f t="shared" si="14"/>
        <v>21</v>
      </c>
      <c r="F29" s="132">
        <f t="shared" si="0"/>
        <v>-19.88674698795181</v>
      </c>
      <c r="G29" s="132">
        <f t="shared" si="1"/>
        <v>5</v>
      </c>
      <c r="H29" s="132">
        <f t="shared" si="2"/>
        <v>-12.3</v>
      </c>
      <c r="I29" s="133">
        <f t="shared" si="15"/>
        <v>0.93023255813953498</v>
      </c>
      <c r="J29" s="133">
        <f t="shared" si="3"/>
        <v>0.34059405940594056</v>
      </c>
      <c r="K29" s="133">
        <f t="shared" si="16"/>
        <v>0.80963855421686748</v>
      </c>
      <c r="L29" s="134">
        <f t="shared" si="4"/>
        <v>0.31683168316831684</v>
      </c>
      <c r="M29" s="135">
        <f t="shared" si="5"/>
        <v>88.375</v>
      </c>
      <c r="N29" s="135">
        <f t="shared" si="6"/>
        <v>30.099999999999998</v>
      </c>
      <c r="O29" s="135">
        <f t="shared" si="7"/>
        <v>28</v>
      </c>
      <c r="P29" s="132">
        <f t="shared" si="8"/>
        <v>27.3</v>
      </c>
      <c r="Q29" s="132">
        <f t="shared" si="9"/>
        <v>47.774999999999999</v>
      </c>
      <c r="R29" s="136">
        <f t="shared" si="10"/>
        <v>1</v>
      </c>
      <c r="S29" s="91">
        <f t="shared" si="11"/>
        <v>-25.976744186046517</v>
      </c>
    </row>
    <row r="30" spans="1:22" x14ac:dyDescent="0.2">
      <c r="A30" s="91">
        <v>-28.5</v>
      </c>
      <c r="B30" s="91">
        <v>1.7579908675799085</v>
      </c>
      <c r="C30" s="91">
        <f t="shared" si="12"/>
        <v>21</v>
      </c>
      <c r="D30" s="91">
        <f t="shared" si="13"/>
        <v>5</v>
      </c>
      <c r="E30" s="91">
        <f t="shared" si="14"/>
        <v>21</v>
      </c>
      <c r="F30" s="132">
        <f t="shared" si="0"/>
        <v>-19.077108433734942</v>
      </c>
      <c r="G30" s="132">
        <f t="shared" si="1"/>
        <v>5</v>
      </c>
      <c r="H30" s="132">
        <f t="shared" si="2"/>
        <v>-11.3</v>
      </c>
      <c r="I30" s="133">
        <f t="shared" si="15"/>
        <v>0.93023255813953498</v>
      </c>
      <c r="J30" s="133">
        <f t="shared" si="3"/>
        <v>0.34747474747474749</v>
      </c>
      <c r="K30" s="133">
        <f t="shared" si="16"/>
        <v>0.80963855421686748</v>
      </c>
      <c r="L30" s="134">
        <f t="shared" si="4"/>
        <v>0.32323232323232326</v>
      </c>
      <c r="M30" s="135">
        <f t="shared" si="5"/>
        <v>72.187499999999986</v>
      </c>
      <c r="N30" s="135">
        <f t="shared" si="6"/>
        <v>25.083333333333329</v>
      </c>
      <c r="O30" s="135">
        <f t="shared" si="7"/>
        <v>23.333333333333329</v>
      </c>
      <c r="P30" s="132">
        <f t="shared" si="8"/>
        <v>26.3</v>
      </c>
      <c r="Q30" s="132">
        <f t="shared" si="9"/>
        <v>38.354166666666657</v>
      </c>
      <c r="R30" s="136">
        <f t="shared" si="10"/>
        <v>1</v>
      </c>
      <c r="S30" s="91">
        <f t="shared" si="11"/>
        <v>-25.04651162790698</v>
      </c>
    </row>
    <row r="31" spans="1:22" x14ac:dyDescent="0.2">
      <c r="A31" s="91">
        <v>-27.5</v>
      </c>
      <c r="B31" s="91">
        <v>2.1917808219178081</v>
      </c>
      <c r="C31" s="91">
        <f t="shared" si="12"/>
        <v>21</v>
      </c>
      <c r="D31" s="91">
        <f t="shared" si="13"/>
        <v>5</v>
      </c>
      <c r="E31" s="91">
        <f t="shared" si="14"/>
        <v>21</v>
      </c>
      <c r="F31" s="132">
        <f t="shared" si="0"/>
        <v>-18.267469879518075</v>
      </c>
      <c r="G31" s="132">
        <f t="shared" si="1"/>
        <v>5</v>
      </c>
      <c r="H31" s="132">
        <f t="shared" si="2"/>
        <v>-10.3</v>
      </c>
      <c r="I31" s="133">
        <f t="shared" si="15"/>
        <v>0.93023255813953498</v>
      </c>
      <c r="J31" s="133">
        <f t="shared" si="3"/>
        <v>0.35463917525773192</v>
      </c>
      <c r="K31" s="133">
        <f t="shared" si="16"/>
        <v>0.80963855421686748</v>
      </c>
      <c r="L31" s="134">
        <f t="shared" si="4"/>
        <v>0.32989690721649484</v>
      </c>
      <c r="M31" s="135">
        <f t="shared" si="5"/>
        <v>76.791666666666671</v>
      </c>
      <c r="N31" s="135">
        <f t="shared" si="6"/>
        <v>27.233333333333334</v>
      </c>
      <c r="O31" s="135">
        <f t="shared" si="7"/>
        <v>25.333333333333336</v>
      </c>
      <c r="P31" s="132">
        <f t="shared" si="8"/>
        <v>25.3</v>
      </c>
      <c r="Q31" s="132">
        <f t="shared" si="9"/>
        <v>40.058333333333337</v>
      </c>
      <c r="R31" s="136">
        <f t="shared" si="10"/>
        <v>1</v>
      </c>
      <c r="S31" s="91">
        <f t="shared" si="11"/>
        <v>-24.116279069767444</v>
      </c>
    </row>
    <row r="32" spans="1:22" x14ac:dyDescent="0.2">
      <c r="A32" s="91">
        <v>-26.5</v>
      </c>
      <c r="B32" s="91">
        <v>2.5228310502283104</v>
      </c>
      <c r="C32" s="91">
        <f t="shared" si="12"/>
        <v>21</v>
      </c>
      <c r="D32" s="91">
        <f t="shared" si="13"/>
        <v>5</v>
      </c>
      <c r="E32" s="91">
        <f t="shared" si="14"/>
        <v>21</v>
      </c>
      <c r="F32" s="132">
        <f t="shared" si="0"/>
        <v>-17.457831325301207</v>
      </c>
      <c r="G32" s="132">
        <f t="shared" si="1"/>
        <v>5</v>
      </c>
      <c r="H32" s="132">
        <f t="shared" si="2"/>
        <v>-9.3000000000000007</v>
      </c>
      <c r="I32" s="133">
        <f t="shared" si="15"/>
        <v>0.93023255813953498</v>
      </c>
      <c r="J32" s="133">
        <f t="shared" si="3"/>
        <v>0.36210526315789471</v>
      </c>
      <c r="K32" s="133">
        <f t="shared" si="16"/>
        <v>0.80963855421686748</v>
      </c>
      <c r="L32" s="134">
        <f t="shared" si="4"/>
        <v>0.33684210526315789</v>
      </c>
      <c r="M32" s="135">
        <f t="shared" si="5"/>
        <v>57.39583333333335</v>
      </c>
      <c r="N32" s="135">
        <f t="shared" si="6"/>
        <v>20.783333333333339</v>
      </c>
      <c r="O32" s="135">
        <f t="shared" si="7"/>
        <v>19.333333333333339</v>
      </c>
      <c r="P32" s="132">
        <f t="shared" si="8"/>
        <v>24.3</v>
      </c>
      <c r="Q32" s="132">
        <f t="shared" si="9"/>
        <v>29.362500000000011</v>
      </c>
      <c r="R32" s="136">
        <f t="shared" si="10"/>
        <v>1</v>
      </c>
      <c r="S32" s="91">
        <f t="shared" si="11"/>
        <v>-23.186046511627914</v>
      </c>
    </row>
    <row r="33" spans="1:19" x14ac:dyDescent="0.2">
      <c r="A33" s="91">
        <v>-25.5</v>
      </c>
      <c r="B33" s="91">
        <v>3.1050228310502281</v>
      </c>
      <c r="C33" s="91">
        <f t="shared" si="12"/>
        <v>21</v>
      </c>
      <c r="D33" s="91">
        <f t="shared" si="13"/>
        <v>5</v>
      </c>
      <c r="E33" s="91">
        <f t="shared" si="14"/>
        <v>21</v>
      </c>
      <c r="F33" s="132">
        <f t="shared" si="0"/>
        <v>-16.648192771084339</v>
      </c>
      <c r="G33" s="132">
        <f t="shared" si="1"/>
        <v>5</v>
      </c>
      <c r="H33" s="132">
        <f t="shared" si="2"/>
        <v>-8.3000000000000007</v>
      </c>
      <c r="I33" s="133">
        <f t="shared" si="15"/>
        <v>0.93023255813953498</v>
      </c>
      <c r="J33" s="133">
        <f t="shared" si="3"/>
        <v>0.36989247311827955</v>
      </c>
      <c r="K33" s="133">
        <f t="shared" si="16"/>
        <v>0.80963855421686748</v>
      </c>
      <c r="L33" s="134">
        <f t="shared" si="4"/>
        <v>0.34408602150537637</v>
      </c>
      <c r="M33" s="135">
        <f t="shared" si="5"/>
        <v>98.812499999999986</v>
      </c>
      <c r="N33" s="135">
        <f t="shared" si="6"/>
        <v>36.54999999999999</v>
      </c>
      <c r="O33" s="135">
        <f t="shared" si="7"/>
        <v>33.999999999999993</v>
      </c>
      <c r="P33" s="132">
        <f t="shared" si="8"/>
        <v>23.3</v>
      </c>
      <c r="Q33" s="132">
        <f t="shared" si="9"/>
        <v>49.512499999999989</v>
      </c>
      <c r="R33" s="136">
        <f t="shared" si="10"/>
        <v>1</v>
      </c>
      <c r="S33" s="91">
        <f t="shared" si="11"/>
        <v>-22.255813953488378</v>
      </c>
    </row>
    <row r="34" spans="1:19" x14ac:dyDescent="0.2">
      <c r="A34" s="91">
        <v>-24.5</v>
      </c>
      <c r="B34" s="91">
        <v>3.8812785388127851</v>
      </c>
      <c r="C34" s="91">
        <f t="shared" si="12"/>
        <v>21</v>
      </c>
      <c r="D34" s="91">
        <f t="shared" si="13"/>
        <v>5</v>
      </c>
      <c r="E34" s="91">
        <f t="shared" si="14"/>
        <v>21</v>
      </c>
      <c r="F34" s="132">
        <f t="shared" si="0"/>
        <v>-15.838554216867472</v>
      </c>
      <c r="G34" s="132">
        <f t="shared" si="1"/>
        <v>5</v>
      </c>
      <c r="H34" s="132">
        <f t="shared" si="2"/>
        <v>-7.3000000000000007</v>
      </c>
      <c r="I34" s="133">
        <f t="shared" si="15"/>
        <v>0.93023255813953498</v>
      </c>
      <c r="J34" s="133">
        <f t="shared" si="3"/>
        <v>0.37802197802197801</v>
      </c>
      <c r="K34" s="133">
        <f t="shared" si="16"/>
        <v>0.80963855421686748</v>
      </c>
      <c r="L34" s="134">
        <f t="shared" si="4"/>
        <v>0.35164835164835168</v>
      </c>
      <c r="M34" s="135">
        <f t="shared" si="5"/>
        <v>128.91666666666663</v>
      </c>
      <c r="N34" s="135">
        <f t="shared" si="6"/>
        <v>48.73333333333332</v>
      </c>
      <c r="O34" s="135">
        <f t="shared" si="7"/>
        <v>45.333333333333321</v>
      </c>
      <c r="P34" s="132">
        <f t="shared" si="8"/>
        <v>22.3</v>
      </c>
      <c r="Q34" s="132">
        <f t="shared" si="9"/>
        <v>63.183333333333316</v>
      </c>
      <c r="R34" s="136">
        <f t="shared" si="10"/>
        <v>1</v>
      </c>
      <c r="S34" s="91">
        <f t="shared" si="11"/>
        <v>-21.325581395348841</v>
      </c>
    </row>
    <row r="35" spans="1:19" x14ac:dyDescent="0.2">
      <c r="A35" s="91">
        <v>-23.5</v>
      </c>
      <c r="B35" s="91">
        <v>4.5662100456620998</v>
      </c>
      <c r="C35" s="91">
        <f t="shared" si="12"/>
        <v>21</v>
      </c>
      <c r="D35" s="91">
        <f t="shared" si="13"/>
        <v>5</v>
      </c>
      <c r="E35" s="91">
        <f t="shared" si="14"/>
        <v>21</v>
      </c>
      <c r="F35" s="132">
        <f t="shared" si="0"/>
        <v>-15.028915662650604</v>
      </c>
      <c r="G35" s="132">
        <f t="shared" si="1"/>
        <v>5</v>
      </c>
      <c r="H35" s="132">
        <f t="shared" si="2"/>
        <v>-6.3000000000000007</v>
      </c>
      <c r="I35" s="133">
        <f t="shared" si="15"/>
        <v>0.93023255813953498</v>
      </c>
      <c r="J35" s="133">
        <f t="shared" si="3"/>
        <v>0.38651685393258423</v>
      </c>
      <c r="K35" s="133">
        <f t="shared" si="16"/>
        <v>0.80963855421686748</v>
      </c>
      <c r="L35" s="134">
        <f t="shared" si="4"/>
        <v>0.3595505617977528</v>
      </c>
      <c r="M35" s="135">
        <f t="shared" si="5"/>
        <v>111.24999999999994</v>
      </c>
      <c r="N35" s="135">
        <f t="shared" si="6"/>
        <v>42.999999999999979</v>
      </c>
      <c r="O35" s="135">
        <f t="shared" si="7"/>
        <v>39.999999999999979</v>
      </c>
      <c r="P35" s="132">
        <f t="shared" si="8"/>
        <v>21.3</v>
      </c>
      <c r="Q35" s="132">
        <f t="shared" si="9"/>
        <v>53.249999999999972</v>
      </c>
      <c r="R35" s="136">
        <f t="shared" si="10"/>
        <v>1</v>
      </c>
      <c r="S35" s="91">
        <f t="shared" si="11"/>
        <v>-20.395348837209305</v>
      </c>
    </row>
    <row r="36" spans="1:19" x14ac:dyDescent="0.2">
      <c r="A36" s="91">
        <v>-22.5</v>
      </c>
      <c r="B36" s="91">
        <v>5.1826484018264836</v>
      </c>
      <c r="C36" s="91">
        <f t="shared" si="12"/>
        <v>21</v>
      </c>
      <c r="D36" s="91">
        <f t="shared" si="13"/>
        <v>5</v>
      </c>
      <c r="E36" s="91">
        <f t="shared" si="14"/>
        <v>21</v>
      </c>
      <c r="F36" s="132">
        <f t="shared" si="0"/>
        <v>-14.219277108433737</v>
      </c>
      <c r="G36" s="132">
        <f t="shared" si="1"/>
        <v>5</v>
      </c>
      <c r="H36" s="132">
        <f t="shared" si="2"/>
        <v>-5.3000000000000043</v>
      </c>
      <c r="I36" s="133">
        <f t="shared" si="15"/>
        <v>0.93023255813953498</v>
      </c>
      <c r="J36" s="133">
        <f t="shared" si="3"/>
        <v>0.39540229885057465</v>
      </c>
      <c r="K36" s="133">
        <f t="shared" si="16"/>
        <v>0.80963855421686748</v>
      </c>
      <c r="L36" s="134">
        <f t="shared" si="4"/>
        <v>0.36781609195402298</v>
      </c>
      <c r="M36" s="135">
        <f t="shared" si="5"/>
        <v>97.875000000000043</v>
      </c>
      <c r="N36" s="135">
        <f t="shared" si="6"/>
        <v>38.700000000000003</v>
      </c>
      <c r="O36" s="135">
        <f t="shared" si="7"/>
        <v>36.000000000000014</v>
      </c>
      <c r="P36" s="132">
        <f t="shared" si="8"/>
        <v>20.300000000000004</v>
      </c>
      <c r="Q36" s="132">
        <f t="shared" si="9"/>
        <v>45.675000000000026</v>
      </c>
      <c r="R36" s="136">
        <f t="shared" si="10"/>
        <v>1</v>
      </c>
      <c r="S36" s="91">
        <f t="shared" si="11"/>
        <v>-19.465116279069768</v>
      </c>
    </row>
    <row r="37" spans="1:19" x14ac:dyDescent="0.2">
      <c r="A37" s="91">
        <v>-21.5</v>
      </c>
      <c r="B37" s="91">
        <v>5.7876712328767121</v>
      </c>
      <c r="C37" s="91">
        <f t="shared" si="12"/>
        <v>21</v>
      </c>
      <c r="D37" s="91">
        <f t="shared" si="13"/>
        <v>5</v>
      </c>
      <c r="E37" s="91">
        <f t="shared" si="14"/>
        <v>21</v>
      </c>
      <c r="F37" s="132">
        <f t="shared" si="0"/>
        <v>-13.409638554216869</v>
      </c>
      <c r="G37" s="132">
        <f t="shared" si="1"/>
        <v>5</v>
      </c>
      <c r="H37" s="132">
        <f t="shared" si="2"/>
        <v>-4.3000000000000007</v>
      </c>
      <c r="I37" s="133">
        <f t="shared" si="15"/>
        <v>0.93023255813953498</v>
      </c>
      <c r="J37" s="133">
        <f t="shared" si="3"/>
        <v>0.40470588235294114</v>
      </c>
      <c r="K37" s="133">
        <f t="shared" si="16"/>
        <v>0.80963855421686748</v>
      </c>
      <c r="L37" s="134">
        <f t="shared" si="4"/>
        <v>0.37647058823529411</v>
      </c>
      <c r="M37" s="135">
        <f t="shared" si="5"/>
        <v>93.854166666666714</v>
      </c>
      <c r="N37" s="135">
        <f t="shared" si="6"/>
        <v>37.983333333333348</v>
      </c>
      <c r="O37" s="135">
        <f t="shared" si="7"/>
        <v>35.33333333333335</v>
      </c>
      <c r="P37" s="132">
        <f t="shared" si="8"/>
        <v>19.3</v>
      </c>
      <c r="Q37" s="132">
        <f t="shared" si="9"/>
        <v>42.620833333333358</v>
      </c>
      <c r="R37" s="136">
        <f t="shared" si="10"/>
        <v>1</v>
      </c>
      <c r="S37" s="91">
        <f t="shared" si="11"/>
        <v>-18.534883720930239</v>
      </c>
    </row>
    <row r="38" spans="1:19" x14ac:dyDescent="0.2">
      <c r="A38" s="91">
        <v>-20.5</v>
      </c>
      <c r="B38" s="91">
        <v>6.4840182648401825</v>
      </c>
      <c r="C38" s="91">
        <f t="shared" si="12"/>
        <v>21</v>
      </c>
      <c r="D38" s="91">
        <f t="shared" si="13"/>
        <v>5</v>
      </c>
      <c r="E38" s="91">
        <f t="shared" si="14"/>
        <v>21</v>
      </c>
      <c r="F38" s="132">
        <f t="shared" si="0"/>
        <v>-12.600000000000001</v>
      </c>
      <c r="G38" s="132">
        <f t="shared" si="1"/>
        <v>5</v>
      </c>
      <c r="H38" s="132">
        <f t="shared" si="2"/>
        <v>-3.3000000000000007</v>
      </c>
      <c r="I38" s="133">
        <f t="shared" si="15"/>
        <v>0.93023255813953498</v>
      </c>
      <c r="J38" s="133">
        <f t="shared" si="3"/>
        <v>0.41445783132530117</v>
      </c>
      <c r="K38" s="133">
        <f t="shared" si="16"/>
        <v>0.80963855421686748</v>
      </c>
      <c r="L38" s="134">
        <f t="shared" si="4"/>
        <v>0.38554216867469882</v>
      </c>
      <c r="M38" s="135">
        <f t="shared" si="5"/>
        <v>105.47916666666669</v>
      </c>
      <c r="N38" s="135">
        <f t="shared" si="6"/>
        <v>43.716666666666669</v>
      </c>
      <c r="O38" s="135">
        <f t="shared" si="7"/>
        <v>40.666666666666671</v>
      </c>
      <c r="P38" s="132">
        <f t="shared" si="8"/>
        <v>18.3</v>
      </c>
      <c r="Q38" s="132">
        <f t="shared" si="9"/>
        <v>46.51250000000001</v>
      </c>
      <c r="R38" s="136">
        <f t="shared" si="10"/>
        <v>1</v>
      </c>
      <c r="S38" s="91">
        <f t="shared" si="11"/>
        <v>-17.604651162790702</v>
      </c>
    </row>
    <row r="39" spans="1:19" x14ac:dyDescent="0.2">
      <c r="A39" s="91">
        <v>-19.5</v>
      </c>
      <c r="B39" s="91">
        <v>7.237442922374429</v>
      </c>
      <c r="C39" s="91">
        <f t="shared" si="12"/>
        <v>21</v>
      </c>
      <c r="D39" s="91">
        <f t="shared" si="13"/>
        <v>5</v>
      </c>
      <c r="E39" s="91">
        <f t="shared" si="14"/>
        <v>21</v>
      </c>
      <c r="F39" s="132">
        <f t="shared" si="0"/>
        <v>-11.790361445783134</v>
      </c>
      <c r="G39" s="132">
        <f t="shared" si="1"/>
        <v>5</v>
      </c>
      <c r="H39" s="132">
        <f t="shared" si="2"/>
        <v>-2.3000000000000043</v>
      </c>
      <c r="I39" s="133">
        <f t="shared" si="15"/>
        <v>0.93023255813953498</v>
      </c>
      <c r="J39" s="133">
        <f t="shared" si="3"/>
        <v>0.42469135802469127</v>
      </c>
      <c r="K39" s="133">
        <f t="shared" si="16"/>
        <v>0.80963855421686748</v>
      </c>
      <c r="L39" s="134">
        <f t="shared" si="4"/>
        <v>0.39506172839506171</v>
      </c>
      <c r="M39" s="135">
        <f t="shared" si="5"/>
        <v>111.375</v>
      </c>
      <c r="N39" s="135">
        <f t="shared" si="6"/>
        <v>47.29999999999999</v>
      </c>
      <c r="O39" s="135">
        <f t="shared" si="7"/>
        <v>44</v>
      </c>
      <c r="P39" s="132">
        <f t="shared" si="8"/>
        <v>17.300000000000004</v>
      </c>
      <c r="Q39" s="132">
        <f t="shared" si="9"/>
        <v>47.57500000000001</v>
      </c>
      <c r="R39" s="136">
        <f t="shared" si="10"/>
        <v>1</v>
      </c>
      <c r="S39" s="91">
        <f t="shared" si="11"/>
        <v>-16.674418604651166</v>
      </c>
    </row>
    <row r="40" spans="1:19" x14ac:dyDescent="0.2">
      <c r="A40" s="91">
        <v>-18.5</v>
      </c>
      <c r="B40" s="91">
        <v>7.9223744292237441</v>
      </c>
      <c r="C40" s="91">
        <f t="shared" si="12"/>
        <v>21</v>
      </c>
      <c r="D40" s="91">
        <f t="shared" si="13"/>
        <v>5</v>
      </c>
      <c r="E40" s="91">
        <f t="shared" si="14"/>
        <v>21</v>
      </c>
      <c r="F40" s="132">
        <f t="shared" si="0"/>
        <v>-10.980722891566266</v>
      </c>
      <c r="G40" s="132">
        <f t="shared" si="1"/>
        <v>5</v>
      </c>
      <c r="H40" s="132">
        <f t="shared" si="2"/>
        <v>-1.3000000000000043</v>
      </c>
      <c r="I40" s="133">
        <f t="shared" si="15"/>
        <v>0.93023255813953498</v>
      </c>
      <c r="J40" s="133">
        <f t="shared" si="3"/>
        <v>0.43544303797468348</v>
      </c>
      <c r="K40" s="133">
        <f t="shared" si="16"/>
        <v>0.80963855421686748</v>
      </c>
      <c r="L40" s="134">
        <f t="shared" si="4"/>
        <v>0.4050632911392405</v>
      </c>
      <c r="M40" s="135">
        <f t="shared" si="5"/>
        <v>98.75</v>
      </c>
      <c r="N40" s="135">
        <f t="shared" si="6"/>
        <v>42.999999999999986</v>
      </c>
      <c r="O40" s="135">
        <f t="shared" si="7"/>
        <v>40</v>
      </c>
      <c r="P40" s="132">
        <f t="shared" si="8"/>
        <v>16.300000000000004</v>
      </c>
      <c r="Q40" s="132">
        <f t="shared" si="9"/>
        <v>40.750000000000014</v>
      </c>
      <c r="R40" s="136">
        <f t="shared" si="10"/>
        <v>1</v>
      </c>
      <c r="S40" s="91">
        <f t="shared" si="11"/>
        <v>-15.744186046511629</v>
      </c>
    </row>
    <row r="41" spans="1:19" x14ac:dyDescent="0.2">
      <c r="A41" s="91">
        <v>-17.5</v>
      </c>
      <c r="B41" s="91">
        <v>8.949771689497716</v>
      </c>
      <c r="C41" s="91">
        <f t="shared" si="12"/>
        <v>21</v>
      </c>
      <c r="D41" s="91">
        <f t="shared" si="13"/>
        <v>5</v>
      </c>
      <c r="E41" s="91">
        <f t="shared" si="14"/>
        <v>21</v>
      </c>
      <c r="F41" s="132">
        <f t="shared" si="0"/>
        <v>-10.171084337349399</v>
      </c>
      <c r="G41" s="132">
        <f t="shared" si="1"/>
        <v>5</v>
      </c>
      <c r="H41" s="132">
        <f t="shared" si="2"/>
        <v>-0.30000000000000071</v>
      </c>
      <c r="I41" s="133">
        <f t="shared" si="15"/>
        <v>0.93023255813953498</v>
      </c>
      <c r="J41" s="133">
        <f t="shared" si="3"/>
        <v>0.44675324675324674</v>
      </c>
      <c r="K41" s="133">
        <f t="shared" si="16"/>
        <v>0.80963855421686748</v>
      </c>
      <c r="L41" s="134">
        <f t="shared" si="4"/>
        <v>0.41558441558441561</v>
      </c>
      <c r="M41" s="135">
        <f t="shared" si="5"/>
        <v>144.37499999999989</v>
      </c>
      <c r="N41" s="135">
        <f t="shared" si="6"/>
        <v>64.499999999999957</v>
      </c>
      <c r="O41" s="135">
        <f t="shared" si="7"/>
        <v>59.999999999999957</v>
      </c>
      <c r="P41" s="132">
        <f t="shared" si="8"/>
        <v>15.3</v>
      </c>
      <c r="Q41" s="132">
        <f t="shared" si="9"/>
        <v>57.374999999999964</v>
      </c>
      <c r="R41" s="136">
        <f t="shared" si="10"/>
        <v>1</v>
      </c>
      <c r="S41" s="91">
        <f t="shared" si="11"/>
        <v>-14.8139534883721</v>
      </c>
    </row>
    <row r="42" spans="1:19" x14ac:dyDescent="0.2">
      <c r="A42" s="91">
        <v>-16.5</v>
      </c>
      <c r="B42" s="91">
        <v>9.8744292237442917</v>
      </c>
      <c r="C42" s="91">
        <f t="shared" si="12"/>
        <v>21</v>
      </c>
      <c r="D42" s="91">
        <f t="shared" si="13"/>
        <v>5</v>
      </c>
      <c r="E42" s="91">
        <f t="shared" si="14"/>
        <v>21</v>
      </c>
      <c r="F42" s="132">
        <f t="shared" si="0"/>
        <v>-9.3614457831325311</v>
      </c>
      <c r="G42" s="132">
        <f t="shared" si="1"/>
        <v>5</v>
      </c>
      <c r="H42" s="132">
        <f t="shared" si="2"/>
        <v>0.69999999999999929</v>
      </c>
      <c r="I42" s="133">
        <f t="shared" si="15"/>
        <v>0.93023255813953498</v>
      </c>
      <c r="J42" s="133">
        <f t="shared" si="3"/>
        <v>0.45866666666666667</v>
      </c>
      <c r="K42" s="133">
        <f t="shared" si="16"/>
        <v>0.80963855421686748</v>
      </c>
      <c r="L42" s="134">
        <f t="shared" si="4"/>
        <v>0.42666666666666669</v>
      </c>
      <c r="M42" s="135">
        <f t="shared" si="5"/>
        <v>126.56250000000006</v>
      </c>
      <c r="N42" s="135">
        <f t="shared" si="6"/>
        <v>58.050000000000018</v>
      </c>
      <c r="O42" s="135">
        <f t="shared" si="7"/>
        <v>54.000000000000021</v>
      </c>
      <c r="P42" s="132">
        <f t="shared" si="8"/>
        <v>14.3</v>
      </c>
      <c r="Q42" s="132">
        <f t="shared" si="9"/>
        <v>48.262500000000024</v>
      </c>
      <c r="R42" s="136">
        <f t="shared" si="10"/>
        <v>1</v>
      </c>
      <c r="S42" s="91">
        <f t="shared" si="11"/>
        <v>-13.883720930232563</v>
      </c>
    </row>
    <row r="43" spans="1:19" x14ac:dyDescent="0.2">
      <c r="A43" s="91">
        <v>-15.5</v>
      </c>
      <c r="B43" s="91">
        <v>10.867579908675799</v>
      </c>
      <c r="C43" s="91">
        <f t="shared" si="12"/>
        <v>21</v>
      </c>
      <c r="D43" s="91">
        <f t="shared" si="13"/>
        <v>5</v>
      </c>
      <c r="E43" s="91">
        <f t="shared" si="14"/>
        <v>21</v>
      </c>
      <c r="F43" s="132">
        <f t="shared" si="0"/>
        <v>-8.5518072289156635</v>
      </c>
      <c r="G43" s="132">
        <f t="shared" si="1"/>
        <v>5</v>
      </c>
      <c r="H43" s="132">
        <f t="shared" si="2"/>
        <v>1.6999999999999993</v>
      </c>
      <c r="I43" s="133">
        <f t="shared" si="15"/>
        <v>0.93023255813953498</v>
      </c>
      <c r="J43" s="133">
        <f t="shared" si="3"/>
        <v>0.47123287671232872</v>
      </c>
      <c r="K43" s="133">
        <f t="shared" si="16"/>
        <v>0.80963855421686748</v>
      </c>
      <c r="L43" s="134">
        <f t="shared" si="4"/>
        <v>0.43835616438356162</v>
      </c>
      <c r="M43" s="135">
        <f t="shared" si="5"/>
        <v>132.31250000000003</v>
      </c>
      <c r="N43" s="135">
        <f t="shared" si="6"/>
        <v>62.350000000000016</v>
      </c>
      <c r="O43" s="135">
        <f t="shared" si="7"/>
        <v>58.000000000000014</v>
      </c>
      <c r="P43" s="132">
        <f t="shared" si="8"/>
        <v>13.3</v>
      </c>
      <c r="Q43" s="132">
        <f t="shared" si="9"/>
        <v>48.212500000000013</v>
      </c>
      <c r="R43" s="136">
        <f t="shared" si="10"/>
        <v>1</v>
      </c>
      <c r="S43" s="91">
        <f t="shared" si="11"/>
        <v>-12.953488372093027</v>
      </c>
    </row>
    <row r="44" spans="1:19" x14ac:dyDescent="0.2">
      <c r="A44" s="91">
        <v>-14.5</v>
      </c>
      <c r="B44" s="91">
        <v>11.940639269406393</v>
      </c>
      <c r="C44" s="91">
        <f t="shared" si="12"/>
        <v>21</v>
      </c>
      <c r="D44" s="91">
        <f t="shared" si="13"/>
        <v>5</v>
      </c>
      <c r="E44" s="91">
        <f t="shared" si="14"/>
        <v>21</v>
      </c>
      <c r="F44" s="132">
        <f t="shared" si="0"/>
        <v>-7.7421686746987959</v>
      </c>
      <c r="G44" s="132">
        <f t="shared" si="1"/>
        <v>5</v>
      </c>
      <c r="H44" s="132">
        <f t="shared" si="2"/>
        <v>2.6999999999999993</v>
      </c>
      <c r="I44" s="133">
        <f t="shared" si="15"/>
        <v>0.93023255813953498</v>
      </c>
      <c r="J44" s="133">
        <f t="shared" si="3"/>
        <v>0.48450704225352109</v>
      </c>
      <c r="K44" s="133">
        <f t="shared" si="16"/>
        <v>0.80963855421686748</v>
      </c>
      <c r="L44" s="134">
        <f t="shared" si="4"/>
        <v>0.45070422535211269</v>
      </c>
      <c r="M44" s="135">
        <f t="shared" si="5"/>
        <v>139.0416666666668</v>
      </c>
      <c r="N44" s="135">
        <f t="shared" si="6"/>
        <v>67.366666666666717</v>
      </c>
      <c r="O44" s="135">
        <f t="shared" si="7"/>
        <v>62.666666666666721</v>
      </c>
      <c r="P44" s="132">
        <f t="shared" si="8"/>
        <v>12.3</v>
      </c>
      <c r="Q44" s="132">
        <f t="shared" si="9"/>
        <v>48.175000000000047</v>
      </c>
      <c r="R44" s="136">
        <f t="shared" si="10"/>
        <v>1</v>
      </c>
      <c r="S44" s="91">
        <f t="shared" si="11"/>
        <v>-12.02325581395349</v>
      </c>
    </row>
    <row r="45" spans="1:19" x14ac:dyDescent="0.2">
      <c r="A45" s="91">
        <v>-13.5</v>
      </c>
      <c r="B45" s="91">
        <v>13.150684931506849</v>
      </c>
      <c r="C45" s="91">
        <f t="shared" si="12"/>
        <v>21</v>
      </c>
      <c r="D45" s="91">
        <f t="shared" si="13"/>
        <v>5</v>
      </c>
      <c r="E45" s="91">
        <f t="shared" si="14"/>
        <v>21</v>
      </c>
      <c r="F45" s="132">
        <f t="shared" si="0"/>
        <v>-6.9325301204819283</v>
      </c>
      <c r="G45" s="132">
        <f t="shared" si="1"/>
        <v>5</v>
      </c>
      <c r="H45" s="132">
        <f t="shared" si="2"/>
        <v>3.6999999999999993</v>
      </c>
      <c r="I45" s="133">
        <f t="shared" si="15"/>
        <v>0.93023255813953498</v>
      </c>
      <c r="J45" s="133">
        <f t="shared" si="3"/>
        <v>0.49855072463768113</v>
      </c>
      <c r="K45" s="133">
        <f t="shared" si="16"/>
        <v>0.80963855421686748</v>
      </c>
      <c r="L45" s="134">
        <f t="shared" si="4"/>
        <v>0.46376811594202899</v>
      </c>
      <c r="M45" s="135">
        <f t="shared" si="5"/>
        <v>152.37499999999986</v>
      </c>
      <c r="N45" s="135">
        <f t="shared" si="6"/>
        <v>75.966666666666598</v>
      </c>
      <c r="O45" s="135">
        <f t="shared" si="7"/>
        <v>70.6666666666666</v>
      </c>
      <c r="P45" s="132">
        <f t="shared" si="8"/>
        <v>11.3</v>
      </c>
      <c r="Q45" s="132">
        <f t="shared" si="9"/>
        <v>49.908333333333289</v>
      </c>
      <c r="R45" s="136">
        <f t="shared" si="10"/>
        <v>1</v>
      </c>
      <c r="S45" s="91">
        <f t="shared" si="11"/>
        <v>-11.093023255813954</v>
      </c>
    </row>
    <row r="46" spans="1:19" x14ac:dyDescent="0.2">
      <c r="A46" s="91">
        <v>-12.5</v>
      </c>
      <c r="B46" s="91">
        <v>14.908675799086756</v>
      </c>
      <c r="C46" s="91">
        <f t="shared" si="12"/>
        <v>21</v>
      </c>
      <c r="D46" s="91">
        <f t="shared" si="13"/>
        <v>5</v>
      </c>
      <c r="E46" s="91">
        <f t="shared" si="14"/>
        <v>21</v>
      </c>
      <c r="F46" s="132">
        <f t="shared" si="0"/>
        <v>-6.1228915662650607</v>
      </c>
      <c r="G46" s="132">
        <f t="shared" si="1"/>
        <v>5</v>
      </c>
      <c r="H46" s="132">
        <f t="shared" si="2"/>
        <v>4.6999999999999993</v>
      </c>
      <c r="I46" s="133">
        <f t="shared" si="15"/>
        <v>0.93023255813953498</v>
      </c>
      <c r="J46" s="133">
        <f t="shared" si="3"/>
        <v>0.51343283582089549</v>
      </c>
      <c r="K46" s="133">
        <f t="shared" si="16"/>
        <v>0.80963855421686748</v>
      </c>
      <c r="L46" s="134">
        <f t="shared" si="4"/>
        <v>0.47761194029850745</v>
      </c>
      <c r="M46" s="135">
        <f t="shared" si="5"/>
        <v>214.95833333333323</v>
      </c>
      <c r="N46" s="135">
        <f t="shared" si="6"/>
        <v>110.3666666666666</v>
      </c>
      <c r="O46" s="135">
        <f t="shared" si="7"/>
        <v>102.66666666666661</v>
      </c>
      <c r="P46" s="132">
        <f t="shared" si="8"/>
        <v>10.3</v>
      </c>
      <c r="Q46" s="132">
        <f t="shared" si="9"/>
        <v>66.09166666666664</v>
      </c>
      <c r="R46" s="136">
        <f t="shared" si="10"/>
        <v>1</v>
      </c>
      <c r="S46" s="91">
        <f t="shared" si="11"/>
        <v>-10.162790697674421</v>
      </c>
    </row>
    <row r="47" spans="1:19" x14ac:dyDescent="0.2">
      <c r="A47" s="91">
        <v>-11.5</v>
      </c>
      <c r="B47" s="91">
        <v>16.826484018264839</v>
      </c>
      <c r="C47" s="91">
        <f t="shared" si="12"/>
        <v>21</v>
      </c>
      <c r="D47" s="91">
        <f t="shared" si="13"/>
        <v>5</v>
      </c>
      <c r="E47" s="91">
        <f t="shared" si="14"/>
        <v>21</v>
      </c>
      <c r="F47" s="132">
        <f t="shared" si="0"/>
        <v>-5.3132530120481931</v>
      </c>
      <c r="G47" s="132">
        <f t="shared" si="1"/>
        <v>5</v>
      </c>
      <c r="H47" s="132">
        <f t="shared" si="2"/>
        <v>5.6999999999999993</v>
      </c>
      <c r="I47" s="133">
        <f t="shared" si="15"/>
        <v>0.93023255813953498</v>
      </c>
      <c r="J47" s="133">
        <f t="shared" si="3"/>
        <v>0.52923076923076917</v>
      </c>
      <c r="K47" s="133">
        <f t="shared" si="16"/>
        <v>0.80963855421686748</v>
      </c>
      <c r="L47" s="134">
        <f t="shared" si="4"/>
        <v>0.49230769230769234</v>
      </c>
      <c r="M47" s="135">
        <f t="shared" si="5"/>
        <v>227.50000000000006</v>
      </c>
      <c r="N47" s="135">
        <f t="shared" si="6"/>
        <v>120.40000000000002</v>
      </c>
      <c r="O47" s="135">
        <f t="shared" si="7"/>
        <v>112.00000000000003</v>
      </c>
      <c r="P47" s="132">
        <f t="shared" si="8"/>
        <v>9.3000000000000007</v>
      </c>
      <c r="Q47" s="132">
        <f t="shared" si="9"/>
        <v>65.100000000000023</v>
      </c>
      <c r="R47" s="136">
        <f t="shared" si="10"/>
        <v>1</v>
      </c>
      <c r="S47" s="91">
        <f t="shared" si="11"/>
        <v>-9.2325581395348877</v>
      </c>
    </row>
    <row r="48" spans="1:19" x14ac:dyDescent="0.2">
      <c r="A48" s="91">
        <v>-10.5</v>
      </c>
      <c r="B48" s="91">
        <v>18.664383561643834</v>
      </c>
      <c r="C48" s="91">
        <f t="shared" si="12"/>
        <v>21</v>
      </c>
      <c r="D48" s="91">
        <f t="shared" si="13"/>
        <v>5</v>
      </c>
      <c r="E48" s="91">
        <f t="shared" si="14"/>
        <v>21</v>
      </c>
      <c r="F48" s="132">
        <f t="shared" si="0"/>
        <v>-4.5036144578313255</v>
      </c>
      <c r="G48" s="132">
        <f t="shared" si="1"/>
        <v>5</v>
      </c>
      <c r="H48" s="132">
        <f t="shared" si="2"/>
        <v>6.6999999999999993</v>
      </c>
      <c r="I48" s="133">
        <f t="shared" si="15"/>
        <v>0.93023255813953498</v>
      </c>
      <c r="J48" s="133">
        <f t="shared" si="3"/>
        <v>0.54603174603174598</v>
      </c>
      <c r="K48" s="133">
        <f t="shared" si="16"/>
        <v>0.80963855421686748</v>
      </c>
      <c r="L48" s="134">
        <f t="shared" si="4"/>
        <v>0.50793650793650791</v>
      </c>
      <c r="M48" s="135">
        <f t="shared" si="5"/>
        <v>211.3125</v>
      </c>
      <c r="N48" s="135">
        <f t="shared" si="6"/>
        <v>115.38333333333333</v>
      </c>
      <c r="O48" s="135">
        <f t="shared" si="7"/>
        <v>107.33333333333333</v>
      </c>
      <c r="P48" s="132">
        <f t="shared" si="8"/>
        <v>8.3000000000000007</v>
      </c>
      <c r="Q48" s="132">
        <f t="shared" si="9"/>
        <v>55.679166666666667</v>
      </c>
      <c r="R48" s="136">
        <f t="shared" si="10"/>
        <v>1</v>
      </c>
      <c r="S48" s="91">
        <f t="shared" si="11"/>
        <v>-8.3023255813953512</v>
      </c>
    </row>
    <row r="49" spans="1:19" x14ac:dyDescent="0.2">
      <c r="A49" s="91">
        <v>-9.5</v>
      </c>
      <c r="B49" s="91">
        <v>20.559360730593607</v>
      </c>
      <c r="C49" s="91">
        <f t="shared" si="12"/>
        <v>21</v>
      </c>
      <c r="D49" s="91">
        <f t="shared" si="13"/>
        <v>5</v>
      </c>
      <c r="E49" s="91">
        <f t="shared" si="14"/>
        <v>21</v>
      </c>
      <c r="F49" s="132">
        <f t="shared" si="0"/>
        <v>-3.6939759036144579</v>
      </c>
      <c r="G49" s="132">
        <f t="shared" si="1"/>
        <v>5</v>
      </c>
      <c r="H49" s="132">
        <f t="shared" si="2"/>
        <v>7.6999999999999993</v>
      </c>
      <c r="I49" s="133">
        <f t="shared" si="15"/>
        <v>0.93023255813953498</v>
      </c>
      <c r="J49" s="133">
        <f t="shared" si="3"/>
        <v>0.56393442622950818</v>
      </c>
      <c r="K49" s="133">
        <f t="shared" si="16"/>
        <v>0.80963855421686748</v>
      </c>
      <c r="L49" s="134">
        <f t="shared" si="4"/>
        <v>0.52459016393442626</v>
      </c>
      <c r="M49" s="135">
        <f t="shared" si="5"/>
        <v>210.9583333333334</v>
      </c>
      <c r="N49" s="135">
        <f t="shared" si="6"/>
        <v>118.9666666666667</v>
      </c>
      <c r="O49" s="135">
        <f t="shared" si="7"/>
        <v>110.6666666666667</v>
      </c>
      <c r="P49" s="132">
        <f t="shared" si="8"/>
        <v>7.3000000000000007</v>
      </c>
      <c r="Q49" s="132">
        <f t="shared" si="9"/>
        <v>50.491666666666688</v>
      </c>
      <c r="R49" s="136">
        <f t="shared" si="10"/>
        <v>1</v>
      </c>
      <c r="S49" s="91">
        <f t="shared" si="11"/>
        <v>-7.3720930232558182</v>
      </c>
    </row>
    <row r="50" spans="1:19" x14ac:dyDescent="0.2">
      <c r="A50" s="91">
        <v>-8.5</v>
      </c>
      <c r="B50" s="91">
        <v>22.5</v>
      </c>
      <c r="C50" s="91">
        <f t="shared" si="12"/>
        <v>21</v>
      </c>
      <c r="D50" s="91">
        <f t="shared" si="13"/>
        <v>5</v>
      </c>
      <c r="E50" s="91">
        <f t="shared" si="14"/>
        <v>21</v>
      </c>
      <c r="F50" s="132">
        <f t="shared" si="0"/>
        <v>-2.8843373493975903</v>
      </c>
      <c r="G50" s="132">
        <f t="shared" si="1"/>
        <v>5</v>
      </c>
      <c r="H50" s="132">
        <f t="shared" si="2"/>
        <v>8.6999999999999957</v>
      </c>
      <c r="I50" s="133">
        <f t="shared" si="15"/>
        <v>0.93023255813953498</v>
      </c>
      <c r="J50" s="133">
        <f t="shared" si="3"/>
        <v>0.58305084745762703</v>
      </c>
      <c r="K50" s="133">
        <f t="shared" si="16"/>
        <v>0.80963855421686748</v>
      </c>
      <c r="L50" s="134">
        <f t="shared" si="4"/>
        <v>0.5423728813559322</v>
      </c>
      <c r="M50" s="135">
        <f t="shared" si="5"/>
        <v>208.9583333333334</v>
      </c>
      <c r="N50" s="135">
        <f t="shared" si="6"/>
        <v>121.83333333333334</v>
      </c>
      <c r="O50" s="135">
        <f t="shared" si="7"/>
        <v>113.33333333333337</v>
      </c>
      <c r="P50" s="132">
        <f t="shared" si="8"/>
        <v>6.3000000000000043</v>
      </c>
      <c r="Q50" s="132">
        <f t="shared" si="9"/>
        <v>44.625000000000043</v>
      </c>
      <c r="R50" s="136">
        <f t="shared" si="10"/>
        <v>1</v>
      </c>
      <c r="S50" s="91">
        <f t="shared" si="11"/>
        <v>-6.4418604651162816</v>
      </c>
    </row>
    <row r="51" spans="1:19" x14ac:dyDescent="0.2">
      <c r="A51" s="91">
        <v>-7.5</v>
      </c>
      <c r="B51" s="91">
        <v>24.69178082191781</v>
      </c>
      <c r="C51" s="91">
        <f t="shared" si="12"/>
        <v>21</v>
      </c>
      <c r="D51" s="91">
        <f t="shared" si="13"/>
        <v>5</v>
      </c>
      <c r="E51" s="91">
        <f t="shared" si="14"/>
        <v>21</v>
      </c>
      <c r="F51" s="132">
        <f t="shared" si="0"/>
        <v>-2.0746987951807228</v>
      </c>
      <c r="G51" s="132">
        <f t="shared" si="1"/>
        <v>5</v>
      </c>
      <c r="H51" s="132">
        <f t="shared" si="2"/>
        <v>9.6999999999999957</v>
      </c>
      <c r="I51" s="133">
        <f t="shared" si="15"/>
        <v>0.93023255813953498</v>
      </c>
      <c r="J51" s="133">
        <f t="shared" si="3"/>
        <v>0.60350877192982444</v>
      </c>
      <c r="K51" s="133">
        <f t="shared" si="16"/>
        <v>0.80963855421686748</v>
      </c>
      <c r="L51" s="134">
        <f t="shared" si="4"/>
        <v>0.56140350877192979</v>
      </c>
      <c r="M51" s="135">
        <f t="shared" si="5"/>
        <v>228.0000000000002</v>
      </c>
      <c r="N51" s="135">
        <f t="shared" si="6"/>
        <v>137.60000000000008</v>
      </c>
      <c r="O51" s="135">
        <f t="shared" si="7"/>
        <v>128.00000000000011</v>
      </c>
      <c r="P51" s="132">
        <f t="shared" si="8"/>
        <v>5.3000000000000043</v>
      </c>
      <c r="Q51" s="132">
        <f t="shared" si="9"/>
        <v>42.40000000000007</v>
      </c>
      <c r="R51" s="136">
        <f t="shared" si="10"/>
        <v>1</v>
      </c>
      <c r="S51" s="91">
        <f t="shared" si="11"/>
        <v>-5.5116279069767486</v>
      </c>
    </row>
    <row r="52" spans="1:19" x14ac:dyDescent="0.2">
      <c r="A52" s="91">
        <v>-6.5</v>
      </c>
      <c r="B52" s="91">
        <v>27.248858447488583</v>
      </c>
      <c r="C52" s="91">
        <f t="shared" si="12"/>
        <v>21</v>
      </c>
      <c r="D52" s="91">
        <f t="shared" si="13"/>
        <v>5</v>
      </c>
      <c r="E52" s="91">
        <f t="shared" si="14"/>
        <v>21</v>
      </c>
      <c r="F52" s="132">
        <f t="shared" si="0"/>
        <v>-1.2650602409638552</v>
      </c>
      <c r="G52" s="132">
        <f t="shared" si="1"/>
        <v>5</v>
      </c>
      <c r="H52" s="132">
        <f t="shared" si="2"/>
        <v>10.7</v>
      </c>
      <c r="I52" s="133">
        <f t="shared" si="15"/>
        <v>0.93023255813953498</v>
      </c>
      <c r="J52" s="133">
        <f t="shared" si="3"/>
        <v>0.62545454545454537</v>
      </c>
      <c r="K52" s="133">
        <f t="shared" si="16"/>
        <v>0.80963855421686748</v>
      </c>
      <c r="L52" s="134">
        <f t="shared" si="4"/>
        <v>0.58181818181818179</v>
      </c>
      <c r="M52" s="135">
        <f t="shared" si="5"/>
        <v>256.6666666666664</v>
      </c>
      <c r="N52" s="135">
        <f t="shared" si="6"/>
        <v>160.53333333333316</v>
      </c>
      <c r="O52" s="135">
        <f t="shared" si="7"/>
        <v>149.33333333333317</v>
      </c>
      <c r="P52" s="132">
        <f t="shared" si="8"/>
        <v>4.3000000000000007</v>
      </c>
      <c r="Q52" s="132">
        <f t="shared" si="9"/>
        <v>40.133333333333297</v>
      </c>
      <c r="R52" s="136">
        <f t="shared" si="10"/>
        <v>1</v>
      </c>
      <c r="S52" s="91">
        <f t="shared" si="11"/>
        <v>-4.5813953488372121</v>
      </c>
    </row>
    <row r="53" spans="1:19" x14ac:dyDescent="0.2">
      <c r="A53" s="91">
        <v>-5.5</v>
      </c>
      <c r="B53" s="91">
        <v>30.251141552511417</v>
      </c>
      <c r="C53" s="91">
        <f t="shared" si="12"/>
        <v>21</v>
      </c>
      <c r="D53" s="91">
        <f t="shared" si="13"/>
        <v>5</v>
      </c>
      <c r="E53" s="91">
        <f t="shared" si="14"/>
        <v>21</v>
      </c>
      <c r="F53" s="132">
        <f t="shared" si="0"/>
        <v>-0.45542168674698758</v>
      </c>
      <c r="G53" s="132">
        <f t="shared" si="1"/>
        <v>5</v>
      </c>
      <c r="H53" s="132">
        <f t="shared" si="2"/>
        <v>11.699999999999996</v>
      </c>
      <c r="I53" s="133">
        <f t="shared" si="15"/>
        <v>0.93023255813953498</v>
      </c>
      <c r="J53" s="133">
        <f t="shared" si="3"/>
        <v>0.64905660377358476</v>
      </c>
      <c r="K53" s="133">
        <f t="shared" si="16"/>
        <v>0.80963855421686748</v>
      </c>
      <c r="L53" s="134">
        <f t="shared" si="4"/>
        <v>0.60377358490566035</v>
      </c>
      <c r="M53" s="135">
        <f t="shared" si="5"/>
        <v>290.3958333333336</v>
      </c>
      <c r="N53" s="135">
        <f t="shared" si="6"/>
        <v>188.48333333333346</v>
      </c>
      <c r="O53" s="135">
        <f t="shared" si="7"/>
        <v>175.33333333333348</v>
      </c>
      <c r="P53" s="132">
        <f t="shared" si="8"/>
        <v>3.3000000000000043</v>
      </c>
      <c r="Q53" s="132">
        <f t="shared" si="9"/>
        <v>36.16250000000008</v>
      </c>
      <c r="R53" s="136">
        <f t="shared" si="10"/>
        <v>1</v>
      </c>
      <c r="S53" s="91">
        <f t="shared" si="11"/>
        <v>-3.6511627906976756</v>
      </c>
    </row>
    <row r="54" spans="1:19" x14ac:dyDescent="0.2">
      <c r="A54" s="91">
        <v>-4.5</v>
      </c>
      <c r="B54" s="91">
        <v>33.105022831050228</v>
      </c>
      <c r="C54" s="91">
        <f t="shared" si="12"/>
        <v>21</v>
      </c>
      <c r="D54" s="91">
        <f t="shared" si="13"/>
        <v>5</v>
      </c>
      <c r="E54" s="91">
        <f t="shared" si="14"/>
        <v>21</v>
      </c>
      <c r="F54" s="132">
        <f t="shared" si="0"/>
        <v>0.35421686746988001</v>
      </c>
      <c r="G54" s="132">
        <f t="shared" si="1"/>
        <v>5</v>
      </c>
      <c r="H54" s="132">
        <f t="shared" si="2"/>
        <v>12.7</v>
      </c>
      <c r="I54" s="133">
        <f t="shared" si="15"/>
        <v>0.93023255813953498</v>
      </c>
      <c r="J54" s="133">
        <f t="shared" si="3"/>
        <v>0.67450980392156856</v>
      </c>
      <c r="K54" s="133">
        <f t="shared" si="16"/>
        <v>0.80963855421686748</v>
      </c>
      <c r="L54" s="134">
        <f t="shared" si="4"/>
        <v>0.62745098039215685</v>
      </c>
      <c r="M54" s="135">
        <f t="shared" si="5"/>
        <v>265.62499999999983</v>
      </c>
      <c r="N54" s="135">
        <f t="shared" si="6"/>
        <v>179.16666666666652</v>
      </c>
      <c r="O54" s="135">
        <f t="shared" si="7"/>
        <v>166.66666666666654</v>
      </c>
      <c r="P54" s="132">
        <f t="shared" si="8"/>
        <v>2.3000000000000007</v>
      </c>
      <c r="Q54" s="132">
        <f t="shared" si="9"/>
        <v>23.958333333333321</v>
      </c>
      <c r="R54" s="136">
        <f t="shared" si="10"/>
        <v>1</v>
      </c>
      <c r="S54" s="91">
        <f t="shared" si="11"/>
        <v>-2.7209302325581426</v>
      </c>
    </row>
    <row r="55" spans="1:19" x14ac:dyDescent="0.2">
      <c r="A55" s="91">
        <v>-3.5</v>
      </c>
      <c r="B55" s="91">
        <v>36.061643835616437</v>
      </c>
      <c r="C55" s="91">
        <f t="shared" si="12"/>
        <v>21</v>
      </c>
      <c r="D55" s="91">
        <f t="shared" si="13"/>
        <v>5</v>
      </c>
      <c r="E55" s="91">
        <f t="shared" si="14"/>
        <v>21</v>
      </c>
      <c r="F55" s="132">
        <f t="shared" si="0"/>
        <v>1.1638554216867476</v>
      </c>
      <c r="G55" s="132">
        <f t="shared" si="1"/>
        <v>5</v>
      </c>
      <c r="H55" s="132">
        <f t="shared" si="2"/>
        <v>13.699999999999996</v>
      </c>
      <c r="I55" s="133">
        <f t="shared" si="15"/>
        <v>0.93023255813953498</v>
      </c>
      <c r="J55" s="133">
        <f t="shared" si="3"/>
        <v>0.70204081632653048</v>
      </c>
      <c r="K55" s="133">
        <f t="shared" si="16"/>
        <v>0.80963855421686748</v>
      </c>
      <c r="L55" s="134">
        <f t="shared" si="4"/>
        <v>0.65306122448979587</v>
      </c>
      <c r="M55" s="135">
        <f t="shared" si="5"/>
        <v>264.39583333333326</v>
      </c>
      <c r="N55" s="135">
        <f t="shared" si="6"/>
        <v>185.61666666666656</v>
      </c>
      <c r="O55" s="135">
        <f t="shared" si="7"/>
        <v>172.6666666666666</v>
      </c>
      <c r="P55" s="132">
        <f t="shared" si="8"/>
        <v>1.3000000000000043</v>
      </c>
      <c r="Q55" s="132">
        <f t="shared" si="9"/>
        <v>14.029166666666708</v>
      </c>
      <c r="R55" s="136">
        <f t="shared" si="10"/>
        <v>1</v>
      </c>
      <c r="S55" s="91">
        <f t="shared" si="11"/>
        <v>-1.7906976744186061</v>
      </c>
    </row>
    <row r="56" spans="1:19" x14ac:dyDescent="0.2">
      <c r="A56" s="91">
        <v>-2.5</v>
      </c>
      <c r="B56" s="91">
        <v>40.353881278538815</v>
      </c>
      <c r="C56" s="91">
        <f t="shared" si="12"/>
        <v>21</v>
      </c>
      <c r="D56" s="91">
        <f t="shared" si="13"/>
        <v>5</v>
      </c>
      <c r="E56" s="91">
        <f t="shared" si="14"/>
        <v>21</v>
      </c>
      <c r="F56" s="132">
        <f t="shared" ref="F56:F70" si="17">E56-K56*(E56-A56)</f>
        <v>1.9734939759036152</v>
      </c>
      <c r="G56" s="132">
        <f t="shared" ref="G56:G70" si="18">MAX(F56,D56,S56)</f>
        <v>5</v>
      </c>
      <c r="H56" s="132">
        <f t="shared" ref="H56:H70" si="19">A56+J56*(E56-A56)</f>
        <v>14.7</v>
      </c>
      <c r="I56" s="133">
        <f t="shared" si="15"/>
        <v>0.93023255813953498</v>
      </c>
      <c r="J56" s="133">
        <f t="shared" ref="J56:J70" si="20">L56/I56</f>
        <v>0.73191489361702122</v>
      </c>
      <c r="K56" s="133">
        <f t="shared" si="16"/>
        <v>0.80963855421686748</v>
      </c>
      <c r="L56" s="134">
        <f t="shared" ref="L56:L70" si="21">(E56-G56)/(E56-A56)</f>
        <v>0.68085106382978722</v>
      </c>
      <c r="M56" s="135">
        <f t="shared" ref="M56:M70" si="22">MAX((B56-B55)/100*365*(E56-A56),0)</f>
        <v>368.16666666666697</v>
      </c>
      <c r="N56" s="135">
        <f t="shared" ref="N56:N70" si="23">MAX((B56-B55)/100*365*(H56-A56),0)</f>
        <v>269.46666666666687</v>
      </c>
      <c r="O56" s="135">
        <f t="shared" ref="O56:O70" si="24">MAX((B56-B55)/100*365*(E56-G56),0)</f>
        <v>250.66666666666688</v>
      </c>
      <c r="P56" s="132">
        <f t="shared" ref="P56:P70" si="25">MAX(0,P$23-H56)</f>
        <v>0.30000000000000071</v>
      </c>
      <c r="Q56" s="132">
        <f t="shared" ref="Q56:Q70" si="26">(B56-B55)/100*365*P56</f>
        <v>4.7000000000000153</v>
      </c>
      <c r="R56" s="136">
        <f t="shared" ref="R56:R70" si="27">MAX((C56-A56)/(E56-A56),0)</f>
        <v>1</v>
      </c>
      <c r="S56" s="91">
        <f t="shared" ref="S56:S70" si="28">E56-R56*I56*(E56-A56)</f>
        <v>-0.86046511627907307</v>
      </c>
    </row>
    <row r="57" spans="1:19" x14ac:dyDescent="0.2">
      <c r="A57" s="91">
        <v>-1.5</v>
      </c>
      <c r="B57" s="91">
        <v>44.269406392694066</v>
      </c>
      <c r="C57" s="91">
        <f t="shared" ref="C57:C70" si="29">C56</f>
        <v>21</v>
      </c>
      <c r="D57" s="91">
        <f t="shared" ref="D57:D70" si="30">D56</f>
        <v>5</v>
      </c>
      <c r="E57" s="91">
        <f t="shared" ref="E57:E70" si="31">E56</f>
        <v>21</v>
      </c>
      <c r="F57" s="132">
        <f t="shared" si="17"/>
        <v>2.7831325301204828</v>
      </c>
      <c r="G57" s="132">
        <f t="shared" si="18"/>
        <v>5</v>
      </c>
      <c r="H57" s="132">
        <f t="shared" si="19"/>
        <v>15.7</v>
      </c>
      <c r="I57" s="133">
        <f t="shared" ref="I57:I70" si="32">I56</f>
        <v>0.93023255813953498</v>
      </c>
      <c r="J57" s="133">
        <f t="shared" si="20"/>
        <v>0.76444444444444437</v>
      </c>
      <c r="K57" s="133">
        <f t="shared" ref="K57:K70" si="33">K56</f>
        <v>0.80963855421686748</v>
      </c>
      <c r="L57" s="134">
        <f t="shared" si="21"/>
        <v>0.71111111111111114</v>
      </c>
      <c r="M57" s="135">
        <f t="shared" si="22"/>
        <v>321.5625</v>
      </c>
      <c r="N57" s="135">
        <f t="shared" si="23"/>
        <v>245.81666666666666</v>
      </c>
      <c r="O57" s="135">
        <f t="shared" si="24"/>
        <v>228.66666666666669</v>
      </c>
      <c r="P57" s="132">
        <f t="shared" si="25"/>
        <v>0</v>
      </c>
      <c r="Q57" s="132">
        <f t="shared" si="26"/>
        <v>0</v>
      </c>
      <c r="R57" s="136">
        <f t="shared" si="27"/>
        <v>1</v>
      </c>
      <c r="S57" s="91">
        <f t="shared" si="28"/>
        <v>6.9767441860463464E-2</v>
      </c>
    </row>
    <row r="58" spans="1:19" x14ac:dyDescent="0.2">
      <c r="A58" s="91">
        <v>-0.5</v>
      </c>
      <c r="B58" s="91">
        <v>47.922374429223744</v>
      </c>
      <c r="C58" s="91">
        <f t="shared" si="29"/>
        <v>21</v>
      </c>
      <c r="D58" s="91">
        <f t="shared" si="30"/>
        <v>5</v>
      </c>
      <c r="E58" s="91">
        <f t="shared" si="31"/>
        <v>21</v>
      </c>
      <c r="F58" s="132">
        <f t="shared" si="17"/>
        <v>3.5927710843373504</v>
      </c>
      <c r="G58" s="132">
        <f t="shared" si="18"/>
        <v>5</v>
      </c>
      <c r="H58" s="132">
        <f t="shared" si="19"/>
        <v>16.7</v>
      </c>
      <c r="I58" s="133">
        <f t="shared" si="32"/>
        <v>0.93023255813953498</v>
      </c>
      <c r="J58" s="133">
        <f t="shared" si="20"/>
        <v>0.79999999999999993</v>
      </c>
      <c r="K58" s="133">
        <f t="shared" si="33"/>
        <v>0.80963855421686748</v>
      </c>
      <c r="L58" s="134">
        <f t="shared" si="21"/>
        <v>0.7441860465116279</v>
      </c>
      <c r="M58" s="135">
        <f t="shared" si="22"/>
        <v>286.66666666666652</v>
      </c>
      <c r="N58" s="135">
        <f t="shared" si="23"/>
        <v>229.33333333333317</v>
      </c>
      <c r="O58" s="135">
        <f t="shared" si="24"/>
        <v>213.3333333333332</v>
      </c>
      <c r="P58" s="132">
        <f t="shared" si="25"/>
        <v>0</v>
      </c>
      <c r="Q58" s="132">
        <f t="shared" si="26"/>
        <v>0</v>
      </c>
      <c r="R58" s="136">
        <f t="shared" si="27"/>
        <v>1</v>
      </c>
      <c r="S58" s="91">
        <f t="shared" si="28"/>
        <v>0.99999999999999645</v>
      </c>
    </row>
    <row r="59" spans="1:19" x14ac:dyDescent="0.2">
      <c r="A59" s="91">
        <v>0.5</v>
      </c>
      <c r="B59" s="91">
        <v>52.271689497716899</v>
      </c>
      <c r="C59" s="91">
        <f t="shared" si="29"/>
        <v>21</v>
      </c>
      <c r="D59" s="91">
        <f t="shared" si="30"/>
        <v>5</v>
      </c>
      <c r="E59" s="91">
        <f t="shared" si="31"/>
        <v>21</v>
      </c>
      <c r="F59" s="132">
        <f t="shared" si="17"/>
        <v>4.402409638554218</v>
      </c>
      <c r="G59" s="132">
        <f t="shared" si="18"/>
        <v>5</v>
      </c>
      <c r="H59" s="132">
        <f t="shared" si="19"/>
        <v>17.7</v>
      </c>
      <c r="I59" s="133">
        <f t="shared" si="32"/>
        <v>0.93023255813953498</v>
      </c>
      <c r="J59" s="133">
        <f t="shared" si="20"/>
        <v>0.83902439024390241</v>
      </c>
      <c r="K59" s="133">
        <f t="shared" si="33"/>
        <v>0.80963855421686748</v>
      </c>
      <c r="L59" s="134">
        <f t="shared" si="21"/>
        <v>0.78048780487804881</v>
      </c>
      <c r="M59" s="135">
        <f t="shared" si="22"/>
        <v>325.43750000000034</v>
      </c>
      <c r="N59" s="135">
        <f t="shared" si="23"/>
        <v>273.05000000000024</v>
      </c>
      <c r="O59" s="135">
        <f t="shared" si="24"/>
        <v>254.00000000000026</v>
      </c>
      <c r="P59" s="132">
        <f t="shared" si="25"/>
        <v>0</v>
      </c>
      <c r="Q59" s="132">
        <f t="shared" si="26"/>
        <v>0</v>
      </c>
      <c r="R59" s="136">
        <f t="shared" si="27"/>
        <v>1</v>
      </c>
      <c r="S59" s="91">
        <f t="shared" si="28"/>
        <v>1.930232558139533</v>
      </c>
    </row>
    <row r="60" spans="1:19" x14ac:dyDescent="0.2">
      <c r="A60" s="91">
        <v>1.5</v>
      </c>
      <c r="B60" s="91">
        <v>55.25114155251142</v>
      </c>
      <c r="C60" s="91">
        <f t="shared" si="29"/>
        <v>21</v>
      </c>
      <c r="D60" s="91">
        <f t="shared" si="30"/>
        <v>5</v>
      </c>
      <c r="E60" s="91">
        <f t="shared" si="31"/>
        <v>21</v>
      </c>
      <c r="F60" s="132">
        <f t="shared" si="17"/>
        <v>5.2120481927710838</v>
      </c>
      <c r="G60" s="132">
        <f t="shared" si="18"/>
        <v>5.2120481927710838</v>
      </c>
      <c r="H60" s="132">
        <f t="shared" si="19"/>
        <v>18.472048192771084</v>
      </c>
      <c r="I60" s="133">
        <f t="shared" si="32"/>
        <v>0.93023255813953498</v>
      </c>
      <c r="J60" s="133">
        <f t="shared" si="20"/>
        <v>0.87036144578313246</v>
      </c>
      <c r="K60" s="133">
        <f t="shared" si="33"/>
        <v>0.80963855421686748</v>
      </c>
      <c r="L60" s="134">
        <f t="shared" si="21"/>
        <v>0.80963855421686748</v>
      </c>
      <c r="M60" s="135">
        <f t="shared" si="22"/>
        <v>212.06250000000003</v>
      </c>
      <c r="N60" s="135">
        <f t="shared" si="23"/>
        <v>184.57102409638557</v>
      </c>
      <c r="O60" s="135">
        <f t="shared" si="24"/>
        <v>171.6939759036145</v>
      </c>
      <c r="P60" s="132">
        <f t="shared" si="25"/>
        <v>0</v>
      </c>
      <c r="Q60" s="132">
        <f t="shared" si="26"/>
        <v>0</v>
      </c>
      <c r="R60" s="136">
        <f t="shared" si="27"/>
        <v>1</v>
      </c>
      <c r="S60" s="91">
        <f t="shared" si="28"/>
        <v>2.8604651162790695</v>
      </c>
    </row>
    <row r="61" spans="1:19" x14ac:dyDescent="0.2">
      <c r="A61" s="91">
        <v>2.5</v>
      </c>
      <c r="B61" s="91">
        <v>58.607305936073061</v>
      </c>
      <c r="C61" s="91">
        <f t="shared" si="29"/>
        <v>21</v>
      </c>
      <c r="D61" s="91">
        <f t="shared" si="30"/>
        <v>5</v>
      </c>
      <c r="E61" s="91">
        <f t="shared" si="31"/>
        <v>21</v>
      </c>
      <c r="F61" s="132">
        <f t="shared" si="17"/>
        <v>6.0216867469879514</v>
      </c>
      <c r="G61" s="132">
        <f t="shared" si="18"/>
        <v>6.0216867469879514</v>
      </c>
      <c r="H61" s="132">
        <f t="shared" si="19"/>
        <v>18.601686746987951</v>
      </c>
      <c r="I61" s="133">
        <f t="shared" si="32"/>
        <v>0.93023255813953498</v>
      </c>
      <c r="J61" s="133">
        <f t="shared" si="20"/>
        <v>0.87036144578313246</v>
      </c>
      <c r="K61" s="133">
        <f t="shared" si="33"/>
        <v>0.80963855421686748</v>
      </c>
      <c r="L61" s="134">
        <f t="shared" si="21"/>
        <v>0.80963855421686748</v>
      </c>
      <c r="M61" s="135">
        <f t="shared" si="22"/>
        <v>226.6249999999998</v>
      </c>
      <c r="N61" s="135">
        <f t="shared" si="23"/>
        <v>197.24566265060224</v>
      </c>
      <c r="O61" s="135">
        <f t="shared" si="24"/>
        <v>183.48433734939744</v>
      </c>
      <c r="P61" s="132">
        <f t="shared" si="25"/>
        <v>0</v>
      </c>
      <c r="Q61" s="132">
        <f t="shared" si="26"/>
        <v>0</v>
      </c>
      <c r="R61" s="136">
        <f t="shared" si="27"/>
        <v>1</v>
      </c>
      <c r="S61" s="91">
        <f t="shared" si="28"/>
        <v>3.7906976744186025</v>
      </c>
    </row>
    <row r="62" spans="1:19" x14ac:dyDescent="0.2">
      <c r="A62" s="91">
        <v>3.5</v>
      </c>
      <c r="B62" s="91">
        <v>61.666666666666671</v>
      </c>
      <c r="C62" s="91">
        <f t="shared" si="29"/>
        <v>21</v>
      </c>
      <c r="D62" s="91">
        <f t="shared" si="30"/>
        <v>5</v>
      </c>
      <c r="E62" s="91">
        <f t="shared" si="31"/>
        <v>21</v>
      </c>
      <c r="F62" s="132">
        <f t="shared" si="17"/>
        <v>6.831325301204819</v>
      </c>
      <c r="G62" s="132">
        <f t="shared" si="18"/>
        <v>6.831325301204819</v>
      </c>
      <c r="H62" s="132">
        <f t="shared" si="19"/>
        <v>18.731325301204819</v>
      </c>
      <c r="I62" s="133">
        <f t="shared" si="32"/>
        <v>0.93023255813953498</v>
      </c>
      <c r="J62" s="133">
        <f t="shared" si="20"/>
        <v>0.87036144578313246</v>
      </c>
      <c r="K62" s="133">
        <f t="shared" si="33"/>
        <v>0.80963855421686748</v>
      </c>
      <c r="L62" s="134">
        <f t="shared" si="21"/>
        <v>0.80963855421686748</v>
      </c>
      <c r="M62" s="135">
        <f t="shared" si="22"/>
        <v>195.41666666666688</v>
      </c>
      <c r="N62" s="135">
        <f t="shared" si="23"/>
        <v>170.08313253012065</v>
      </c>
      <c r="O62" s="135">
        <f t="shared" si="24"/>
        <v>158.2168674698797</v>
      </c>
      <c r="P62" s="132">
        <f t="shared" si="25"/>
        <v>0</v>
      </c>
      <c r="Q62" s="132">
        <f t="shared" si="26"/>
        <v>0</v>
      </c>
      <c r="R62" s="136">
        <f t="shared" si="27"/>
        <v>1</v>
      </c>
      <c r="S62" s="91">
        <f t="shared" si="28"/>
        <v>4.720930232558139</v>
      </c>
    </row>
    <row r="63" spans="1:19" x14ac:dyDescent="0.2">
      <c r="A63" s="91">
        <v>4.5</v>
      </c>
      <c r="B63" s="91">
        <v>64.691780821917817</v>
      </c>
      <c r="C63" s="91">
        <f t="shared" si="29"/>
        <v>21</v>
      </c>
      <c r="D63" s="91">
        <f t="shared" si="30"/>
        <v>5</v>
      </c>
      <c r="E63" s="91">
        <f t="shared" si="31"/>
        <v>21</v>
      </c>
      <c r="F63" s="132">
        <f t="shared" si="17"/>
        <v>7.6409638554216865</v>
      </c>
      <c r="G63" s="132">
        <f t="shared" si="18"/>
        <v>7.6409638554216865</v>
      </c>
      <c r="H63" s="132">
        <f t="shared" si="19"/>
        <v>18.860963855421687</v>
      </c>
      <c r="I63" s="133">
        <f t="shared" si="32"/>
        <v>0.93023255813953498</v>
      </c>
      <c r="J63" s="133">
        <f t="shared" si="20"/>
        <v>0.87036144578313246</v>
      </c>
      <c r="K63" s="133">
        <f t="shared" si="33"/>
        <v>0.80963855421686748</v>
      </c>
      <c r="L63" s="134">
        <f t="shared" si="21"/>
        <v>0.80963855421686748</v>
      </c>
      <c r="M63" s="135">
        <f t="shared" si="22"/>
        <v>182.18750000000026</v>
      </c>
      <c r="N63" s="135">
        <f t="shared" si="23"/>
        <v>158.56897590361467</v>
      </c>
      <c r="O63" s="135">
        <f t="shared" si="24"/>
        <v>147.50602409638574</v>
      </c>
      <c r="P63" s="132">
        <f t="shared" si="25"/>
        <v>0</v>
      </c>
      <c r="Q63" s="132">
        <f t="shared" si="26"/>
        <v>0</v>
      </c>
      <c r="R63" s="136">
        <f t="shared" si="27"/>
        <v>1</v>
      </c>
      <c r="S63" s="91">
        <f t="shared" si="28"/>
        <v>5.651162790697672</v>
      </c>
    </row>
    <row r="64" spans="1:19" x14ac:dyDescent="0.2">
      <c r="A64" s="91">
        <v>5.5</v>
      </c>
      <c r="B64" s="91">
        <v>66.99771689497716</v>
      </c>
      <c r="C64" s="91">
        <f t="shared" si="29"/>
        <v>21</v>
      </c>
      <c r="D64" s="91">
        <f t="shared" si="30"/>
        <v>5</v>
      </c>
      <c r="E64" s="91">
        <f t="shared" si="31"/>
        <v>21</v>
      </c>
      <c r="F64" s="132">
        <f t="shared" si="17"/>
        <v>8.4506024096385541</v>
      </c>
      <c r="G64" s="132">
        <f t="shared" si="18"/>
        <v>8.4506024096385541</v>
      </c>
      <c r="H64" s="132">
        <f t="shared" si="19"/>
        <v>18.990602409638555</v>
      </c>
      <c r="I64" s="133">
        <f t="shared" si="32"/>
        <v>0.93023255813953498</v>
      </c>
      <c r="J64" s="133">
        <f t="shared" si="20"/>
        <v>0.87036144578313246</v>
      </c>
      <c r="K64" s="133">
        <f t="shared" si="33"/>
        <v>0.80963855421686748</v>
      </c>
      <c r="L64" s="134">
        <f t="shared" si="21"/>
        <v>0.80963855421686748</v>
      </c>
      <c r="M64" s="135">
        <f t="shared" si="22"/>
        <v>130.45833333333229</v>
      </c>
      <c r="N64" s="135">
        <f t="shared" si="23"/>
        <v>113.54590361445695</v>
      </c>
      <c r="O64" s="135">
        <f t="shared" si="24"/>
        <v>105.62409638554134</v>
      </c>
      <c r="P64" s="132">
        <f t="shared" si="25"/>
        <v>0</v>
      </c>
      <c r="Q64" s="132">
        <f t="shared" si="26"/>
        <v>0</v>
      </c>
      <c r="R64" s="136">
        <f t="shared" si="27"/>
        <v>1</v>
      </c>
      <c r="S64" s="91">
        <f t="shared" si="28"/>
        <v>6.5813953488372086</v>
      </c>
    </row>
    <row r="65" spans="1:19" x14ac:dyDescent="0.2">
      <c r="A65" s="91">
        <v>6.5</v>
      </c>
      <c r="B65" s="91">
        <v>69.977168949771681</v>
      </c>
      <c r="C65" s="91">
        <f t="shared" si="29"/>
        <v>21</v>
      </c>
      <c r="D65" s="91">
        <f t="shared" si="30"/>
        <v>5</v>
      </c>
      <c r="E65" s="91">
        <f t="shared" si="31"/>
        <v>21</v>
      </c>
      <c r="F65" s="132">
        <f t="shared" si="17"/>
        <v>9.2602409638554217</v>
      </c>
      <c r="G65" s="132">
        <f t="shared" si="18"/>
        <v>9.2602409638554217</v>
      </c>
      <c r="H65" s="132">
        <f t="shared" si="19"/>
        <v>19.120240963855423</v>
      </c>
      <c r="I65" s="133">
        <f t="shared" si="32"/>
        <v>0.93023255813953498</v>
      </c>
      <c r="J65" s="133">
        <f t="shared" si="20"/>
        <v>0.87036144578313246</v>
      </c>
      <c r="K65" s="133">
        <f t="shared" si="33"/>
        <v>0.80963855421686748</v>
      </c>
      <c r="L65" s="134">
        <f t="shared" si="21"/>
        <v>0.80963855421686748</v>
      </c>
      <c r="M65" s="135">
        <f t="shared" si="22"/>
        <v>157.68750000000003</v>
      </c>
      <c r="N65" s="135">
        <f t="shared" si="23"/>
        <v>137.24512048192776</v>
      </c>
      <c r="O65" s="135">
        <f t="shared" si="24"/>
        <v>127.66987951807231</v>
      </c>
      <c r="P65" s="132">
        <f t="shared" si="25"/>
        <v>0</v>
      </c>
      <c r="Q65" s="132">
        <f t="shared" si="26"/>
        <v>0</v>
      </c>
      <c r="R65" s="136">
        <f t="shared" si="27"/>
        <v>1</v>
      </c>
      <c r="S65" s="91">
        <f t="shared" si="28"/>
        <v>7.5116279069767433</v>
      </c>
    </row>
    <row r="66" spans="1:19" x14ac:dyDescent="0.2">
      <c r="A66" s="91">
        <v>7.5</v>
      </c>
      <c r="B66" s="91">
        <v>72.751141552511413</v>
      </c>
      <c r="C66" s="91">
        <f t="shared" si="29"/>
        <v>21</v>
      </c>
      <c r="D66" s="91">
        <f t="shared" si="30"/>
        <v>5</v>
      </c>
      <c r="E66" s="91">
        <f t="shared" si="31"/>
        <v>21</v>
      </c>
      <c r="F66" s="132">
        <f t="shared" si="17"/>
        <v>10.069879518072289</v>
      </c>
      <c r="G66" s="132">
        <f t="shared" si="18"/>
        <v>10.069879518072289</v>
      </c>
      <c r="H66" s="132">
        <f t="shared" si="19"/>
        <v>19.249879518072291</v>
      </c>
      <c r="I66" s="133">
        <f t="shared" si="32"/>
        <v>0.93023255813953498</v>
      </c>
      <c r="J66" s="133">
        <f t="shared" si="20"/>
        <v>0.87036144578313246</v>
      </c>
      <c r="K66" s="133">
        <f t="shared" si="33"/>
        <v>0.80963855421686748</v>
      </c>
      <c r="L66" s="134">
        <f t="shared" si="21"/>
        <v>0.80963855421686748</v>
      </c>
      <c r="M66" s="135">
        <f t="shared" si="22"/>
        <v>136.68750000000031</v>
      </c>
      <c r="N66" s="135">
        <f t="shared" si="23"/>
        <v>118.96753012048221</v>
      </c>
      <c r="O66" s="135">
        <f t="shared" si="24"/>
        <v>110.66746987951832</v>
      </c>
      <c r="P66" s="132">
        <f t="shared" si="25"/>
        <v>0</v>
      </c>
      <c r="Q66" s="132">
        <f t="shared" si="26"/>
        <v>0</v>
      </c>
      <c r="R66" s="136">
        <f t="shared" si="27"/>
        <v>1</v>
      </c>
      <c r="S66" s="91">
        <f t="shared" si="28"/>
        <v>8.4418604651162781</v>
      </c>
    </row>
    <row r="67" spans="1:19" x14ac:dyDescent="0.2">
      <c r="A67" s="91">
        <v>8.5</v>
      </c>
      <c r="B67" s="91">
        <v>75.433789954337911</v>
      </c>
      <c r="C67" s="91">
        <f t="shared" si="29"/>
        <v>21</v>
      </c>
      <c r="D67" s="91">
        <f t="shared" si="30"/>
        <v>5</v>
      </c>
      <c r="E67" s="91">
        <f t="shared" si="31"/>
        <v>21</v>
      </c>
      <c r="F67" s="132">
        <f t="shared" si="17"/>
        <v>10.879518072289157</v>
      </c>
      <c r="G67" s="132">
        <f t="shared" si="18"/>
        <v>10.879518072289157</v>
      </c>
      <c r="H67" s="132">
        <f t="shared" si="19"/>
        <v>19.379518072289155</v>
      </c>
      <c r="I67" s="133">
        <f t="shared" si="32"/>
        <v>0.93023255813953498</v>
      </c>
      <c r="J67" s="133">
        <f t="shared" si="20"/>
        <v>0.87036144578313246</v>
      </c>
      <c r="K67" s="133">
        <f t="shared" si="33"/>
        <v>0.80963855421686748</v>
      </c>
      <c r="L67" s="134">
        <f t="shared" si="21"/>
        <v>0.80963855421686748</v>
      </c>
      <c r="M67" s="135">
        <f t="shared" si="22"/>
        <v>122.39583333333397</v>
      </c>
      <c r="N67" s="135">
        <f t="shared" si="23"/>
        <v>106.52861445783186</v>
      </c>
      <c r="O67" s="135">
        <f t="shared" si="24"/>
        <v>99.096385542169187</v>
      </c>
      <c r="P67" s="132">
        <f t="shared" si="25"/>
        <v>0</v>
      </c>
      <c r="Q67" s="132">
        <f t="shared" si="26"/>
        <v>0</v>
      </c>
      <c r="R67" s="136">
        <f t="shared" si="27"/>
        <v>1</v>
      </c>
      <c r="S67" s="91">
        <f t="shared" si="28"/>
        <v>9.3720930232558128</v>
      </c>
    </row>
    <row r="68" spans="1:19" x14ac:dyDescent="0.2">
      <c r="A68" s="91">
        <v>9.5</v>
      </c>
      <c r="B68" s="91">
        <v>78.230593607305934</v>
      </c>
      <c r="C68" s="91">
        <f t="shared" si="29"/>
        <v>21</v>
      </c>
      <c r="D68" s="91">
        <f t="shared" si="30"/>
        <v>5</v>
      </c>
      <c r="E68" s="91">
        <f t="shared" si="31"/>
        <v>21</v>
      </c>
      <c r="F68" s="132">
        <f t="shared" si="17"/>
        <v>11.689156626506024</v>
      </c>
      <c r="G68" s="132">
        <f t="shared" si="18"/>
        <v>11.689156626506024</v>
      </c>
      <c r="H68" s="132">
        <f t="shared" si="19"/>
        <v>19.509156626506023</v>
      </c>
      <c r="I68" s="133">
        <f t="shared" si="32"/>
        <v>0.93023255813953498</v>
      </c>
      <c r="J68" s="133">
        <f t="shared" si="20"/>
        <v>0.87036144578313246</v>
      </c>
      <c r="K68" s="133">
        <f t="shared" si="33"/>
        <v>0.80963855421686748</v>
      </c>
      <c r="L68" s="134">
        <f t="shared" si="21"/>
        <v>0.80963855421686748</v>
      </c>
      <c r="M68" s="135">
        <f t="shared" si="22"/>
        <v>117.39583333333277</v>
      </c>
      <c r="N68" s="135">
        <f t="shared" si="23"/>
        <v>102.17680722891517</v>
      </c>
      <c r="O68" s="135">
        <f t="shared" si="24"/>
        <v>95.048192771083876</v>
      </c>
      <c r="P68" s="132">
        <f t="shared" si="25"/>
        <v>0</v>
      </c>
      <c r="Q68" s="132">
        <f t="shared" si="26"/>
        <v>0</v>
      </c>
      <c r="R68" s="136">
        <f t="shared" si="27"/>
        <v>1</v>
      </c>
      <c r="S68" s="91">
        <f t="shared" si="28"/>
        <v>10.302325581395348</v>
      </c>
    </row>
    <row r="69" spans="1:19" x14ac:dyDescent="0.2">
      <c r="A69" s="91">
        <v>10.5</v>
      </c>
      <c r="B69" s="91">
        <v>80.810502283105023</v>
      </c>
      <c r="C69" s="91">
        <f t="shared" si="29"/>
        <v>21</v>
      </c>
      <c r="D69" s="91">
        <f t="shared" si="30"/>
        <v>5</v>
      </c>
      <c r="E69" s="91">
        <f t="shared" si="31"/>
        <v>21</v>
      </c>
      <c r="F69" s="132">
        <f t="shared" si="17"/>
        <v>12.498795180722892</v>
      </c>
      <c r="G69" s="132">
        <f t="shared" si="18"/>
        <v>12.498795180722892</v>
      </c>
      <c r="H69" s="132">
        <f t="shared" si="19"/>
        <v>19.638795180722887</v>
      </c>
      <c r="I69" s="133">
        <f t="shared" si="32"/>
        <v>0.93023255813953498</v>
      </c>
      <c r="J69" s="133">
        <f t="shared" si="20"/>
        <v>0.87036144578313235</v>
      </c>
      <c r="K69" s="133">
        <f t="shared" si="33"/>
        <v>0.80963855421686748</v>
      </c>
      <c r="L69" s="134">
        <f t="shared" si="21"/>
        <v>0.80963855421686737</v>
      </c>
      <c r="M69" s="135">
        <f t="shared" si="22"/>
        <v>98.875000000000085</v>
      </c>
      <c r="N69" s="135">
        <f t="shared" si="23"/>
        <v>86.056987951807258</v>
      </c>
      <c r="O69" s="135">
        <f t="shared" si="24"/>
        <v>80.053012048192841</v>
      </c>
      <c r="P69" s="132">
        <f t="shared" si="25"/>
        <v>0</v>
      </c>
      <c r="Q69" s="132">
        <f t="shared" si="26"/>
        <v>0</v>
      </c>
      <c r="R69" s="136">
        <f t="shared" si="27"/>
        <v>1</v>
      </c>
      <c r="S69" s="91">
        <f t="shared" si="28"/>
        <v>11.232558139534882</v>
      </c>
    </row>
    <row r="70" spans="1:19" x14ac:dyDescent="0.2">
      <c r="A70" s="91">
        <v>11.5</v>
      </c>
      <c r="B70" s="91">
        <v>83.481735159817347</v>
      </c>
      <c r="C70" s="91">
        <f t="shared" si="29"/>
        <v>21</v>
      </c>
      <c r="D70" s="91">
        <f t="shared" si="30"/>
        <v>5</v>
      </c>
      <c r="E70" s="91">
        <f t="shared" si="31"/>
        <v>21</v>
      </c>
      <c r="F70" s="132">
        <f t="shared" si="17"/>
        <v>13.308433734939758</v>
      </c>
      <c r="G70" s="132">
        <f t="shared" si="18"/>
        <v>13.308433734939758</v>
      </c>
      <c r="H70" s="132">
        <f t="shared" si="19"/>
        <v>19.768433734939759</v>
      </c>
      <c r="I70" s="133">
        <f t="shared" si="32"/>
        <v>0.93023255813953498</v>
      </c>
      <c r="J70" s="133">
        <f t="shared" si="20"/>
        <v>0.87036144578313257</v>
      </c>
      <c r="K70" s="133">
        <f t="shared" si="33"/>
        <v>0.80963855421686748</v>
      </c>
      <c r="L70" s="134">
        <f t="shared" si="21"/>
        <v>0.80963855421686759</v>
      </c>
      <c r="M70" s="135">
        <f t="shared" si="22"/>
        <v>92.624999999999829</v>
      </c>
      <c r="N70" s="135">
        <f t="shared" si="23"/>
        <v>80.617228915662494</v>
      </c>
      <c r="O70" s="135">
        <f t="shared" si="24"/>
        <v>74.992771084337221</v>
      </c>
      <c r="P70" s="132">
        <f t="shared" si="25"/>
        <v>0</v>
      </c>
      <c r="Q70" s="132">
        <f t="shared" si="26"/>
        <v>0</v>
      </c>
      <c r="R70" s="136">
        <f t="shared" si="27"/>
        <v>1</v>
      </c>
      <c r="S70" s="91">
        <f t="shared" si="28"/>
        <v>12.162790697674417</v>
      </c>
    </row>
    <row r="71" spans="1:19" x14ac:dyDescent="0.2">
      <c r="A71" s="91">
        <v>12.5</v>
      </c>
      <c r="B71" s="91">
        <v>86.198630136986296</v>
      </c>
      <c r="F71" s="132"/>
      <c r="G71" s="132"/>
      <c r="H71" s="132"/>
      <c r="I71" s="133"/>
      <c r="J71" s="133"/>
      <c r="K71" s="133"/>
      <c r="L71" s="134"/>
      <c r="M71" s="135"/>
      <c r="N71" s="135"/>
      <c r="O71" s="135"/>
      <c r="P71" s="132"/>
      <c r="Q71" s="132"/>
      <c r="R71" s="136"/>
    </row>
    <row r="72" spans="1:19" x14ac:dyDescent="0.2">
      <c r="A72" s="91">
        <v>13.5</v>
      </c>
      <c r="B72" s="91">
        <v>88.584474885844742</v>
      </c>
      <c r="F72" s="132"/>
      <c r="G72" s="132"/>
      <c r="H72" s="132"/>
      <c r="I72" s="133"/>
      <c r="J72" s="133"/>
      <c r="K72" s="133"/>
      <c r="L72" s="134"/>
      <c r="M72" s="135"/>
      <c r="N72" s="135"/>
      <c r="O72" s="135"/>
      <c r="P72" s="132"/>
      <c r="Q72" s="132"/>
      <c r="R72" s="136"/>
    </row>
    <row r="73" spans="1:19" x14ac:dyDescent="0.2">
      <c r="A73" s="91">
        <v>14.5</v>
      </c>
      <c r="B73" s="91">
        <v>90.684931506849324</v>
      </c>
      <c r="F73" s="132"/>
      <c r="G73" s="132"/>
      <c r="H73" s="132"/>
      <c r="I73" s="133"/>
      <c r="J73" s="133"/>
      <c r="K73" s="133"/>
      <c r="L73" s="134"/>
      <c r="M73" s="135"/>
      <c r="N73" s="135"/>
      <c r="O73" s="135"/>
      <c r="P73" s="132"/>
      <c r="Q73" s="132"/>
      <c r="R73" s="136"/>
    </row>
    <row r="74" spans="1:19" x14ac:dyDescent="0.2">
      <c r="A74" s="91">
        <v>15.5</v>
      </c>
      <c r="B74" s="91">
        <v>92.488584474885855</v>
      </c>
      <c r="F74" s="132"/>
      <c r="G74" s="132"/>
      <c r="H74" s="132"/>
      <c r="I74" s="133"/>
      <c r="J74" s="133"/>
      <c r="K74" s="133"/>
      <c r="L74" s="134"/>
      <c r="M74" s="135"/>
      <c r="N74" s="135"/>
      <c r="O74" s="135"/>
      <c r="P74" s="132"/>
      <c r="Q74" s="132"/>
      <c r="R74" s="136"/>
    </row>
    <row r="75" spans="1:19" x14ac:dyDescent="0.2">
      <c r="A75" s="91">
        <v>16.5</v>
      </c>
      <c r="B75" s="91">
        <v>94.086757990867582</v>
      </c>
      <c r="F75" s="132"/>
      <c r="G75" s="132"/>
      <c r="H75" s="132"/>
      <c r="I75" s="133"/>
      <c r="J75" s="133"/>
      <c r="K75" s="133"/>
      <c r="L75" s="134"/>
      <c r="M75" s="135"/>
      <c r="N75" s="135"/>
      <c r="O75" s="135"/>
      <c r="P75" s="132"/>
      <c r="Q75" s="132"/>
      <c r="R75" s="136"/>
    </row>
    <row r="76" spans="1:19" x14ac:dyDescent="0.2">
      <c r="A76" s="91">
        <v>17.5</v>
      </c>
      <c r="B76" s="91">
        <v>95.342465753424648</v>
      </c>
      <c r="F76" s="132"/>
      <c r="G76" s="132"/>
      <c r="H76" s="132"/>
      <c r="I76" s="133"/>
      <c r="J76" s="133"/>
      <c r="K76" s="133"/>
      <c r="L76" s="134"/>
      <c r="M76" s="135"/>
      <c r="N76" s="135"/>
      <c r="O76" s="135"/>
      <c r="P76" s="132"/>
      <c r="Q76" s="132"/>
      <c r="R76" s="136"/>
    </row>
    <row r="77" spans="1:19" x14ac:dyDescent="0.2">
      <c r="A77" s="91">
        <v>18.5</v>
      </c>
      <c r="B77" s="91">
        <v>96.438356164383563</v>
      </c>
      <c r="L77" s="137"/>
      <c r="M77" s="137"/>
      <c r="N77" s="137"/>
      <c r="O77" s="135"/>
      <c r="P77" s="132"/>
    </row>
    <row r="78" spans="1:19" x14ac:dyDescent="0.2">
      <c r="A78" s="91">
        <v>19.5</v>
      </c>
      <c r="B78" s="91">
        <v>97.340182648401836</v>
      </c>
      <c r="L78" s="137"/>
      <c r="M78" s="137"/>
      <c r="N78" s="137"/>
      <c r="O78" s="135"/>
      <c r="P78" s="132"/>
    </row>
    <row r="79" spans="1:19" x14ac:dyDescent="0.2">
      <c r="A79" s="91">
        <v>20.5</v>
      </c>
      <c r="B79" s="91">
        <v>98.105022831050221</v>
      </c>
      <c r="L79" s="137"/>
      <c r="M79" s="137"/>
      <c r="N79" s="137"/>
      <c r="O79" s="135"/>
      <c r="P79" s="132"/>
    </row>
    <row r="80" spans="1:19" x14ac:dyDescent="0.2">
      <c r="A80" s="91">
        <v>21.5</v>
      </c>
      <c r="B80" s="91">
        <v>98.767123287671239</v>
      </c>
      <c r="L80" s="137"/>
      <c r="M80" s="137"/>
      <c r="N80" s="137"/>
      <c r="O80" s="135"/>
      <c r="P80" s="132"/>
    </row>
    <row r="81" spans="1:16" x14ac:dyDescent="0.2">
      <c r="A81" s="91">
        <v>22.5</v>
      </c>
      <c r="B81" s="91">
        <v>99.200913242009136</v>
      </c>
      <c r="L81" s="137"/>
      <c r="M81" s="137"/>
      <c r="N81" s="137"/>
      <c r="O81" s="135"/>
      <c r="P81" s="132"/>
    </row>
    <row r="82" spans="1:16" x14ac:dyDescent="0.2">
      <c r="A82" s="91">
        <v>23.5</v>
      </c>
      <c r="B82" s="91">
        <v>99.566210045662089</v>
      </c>
      <c r="L82" s="137"/>
      <c r="M82" s="137"/>
      <c r="N82" s="137"/>
      <c r="O82" s="135"/>
      <c r="P82" s="132"/>
    </row>
    <row r="83" spans="1:16" x14ac:dyDescent="0.2">
      <c r="A83" s="91">
        <v>24.5</v>
      </c>
      <c r="B83" s="91">
        <v>99.771689497716892</v>
      </c>
      <c r="L83" s="137"/>
      <c r="M83" s="137"/>
      <c r="N83" s="137"/>
      <c r="O83" s="135"/>
      <c r="P83" s="132"/>
    </row>
    <row r="84" spans="1:16" x14ac:dyDescent="0.2">
      <c r="A84" s="91">
        <v>25.5</v>
      </c>
      <c r="B84" s="91">
        <v>99.783105022831052</v>
      </c>
      <c r="L84" s="137"/>
      <c r="M84" s="137"/>
      <c r="N84" s="137"/>
      <c r="O84" s="135"/>
      <c r="P84" s="132"/>
    </row>
    <row r="85" spans="1:16" x14ac:dyDescent="0.2">
      <c r="A85" s="91">
        <v>26.5</v>
      </c>
      <c r="B85" s="91">
        <v>99.863013698630127</v>
      </c>
      <c r="L85" s="137"/>
      <c r="M85" s="137"/>
      <c r="N85" s="137"/>
      <c r="O85" s="135"/>
      <c r="P85" s="132"/>
    </row>
    <row r="86" spans="1:16" x14ac:dyDescent="0.2">
      <c r="A86" s="91">
        <v>27.5</v>
      </c>
      <c r="B86" s="91">
        <v>99.93150684931507</v>
      </c>
      <c r="L86" s="137"/>
      <c r="M86" s="137"/>
      <c r="N86" s="137"/>
      <c r="O86" s="135"/>
      <c r="P86" s="132"/>
    </row>
    <row r="87" spans="1:16" x14ac:dyDescent="0.2">
      <c r="A87" s="91">
        <v>28.5</v>
      </c>
      <c r="B87" s="91">
        <v>100</v>
      </c>
      <c r="L87" s="137"/>
      <c r="M87" s="137"/>
      <c r="N87" s="137"/>
      <c r="O87" s="135"/>
      <c r="P87" s="132"/>
    </row>
    <row r="88" spans="1:16" x14ac:dyDescent="0.2">
      <c r="B88" s="136"/>
      <c r="L88" s="137"/>
      <c r="M88" s="137"/>
      <c r="N88" s="137"/>
      <c r="O88" s="135"/>
      <c r="P88" s="132"/>
    </row>
    <row r="89" spans="1:16" x14ac:dyDescent="0.2">
      <c r="B89" s="136"/>
      <c r="L89" s="137"/>
      <c r="M89" s="137"/>
      <c r="N89" s="137"/>
      <c r="O89" s="135"/>
      <c r="P89" s="132"/>
    </row>
    <row r="90" spans="1:16" x14ac:dyDescent="0.2">
      <c r="B90" s="118"/>
      <c r="L90" s="137"/>
      <c r="M90" s="137"/>
      <c r="N90" s="137"/>
      <c r="O90" s="135"/>
      <c r="P90" s="132"/>
    </row>
    <row r="91" spans="1:16" x14ac:dyDescent="0.2">
      <c r="A91" s="133"/>
      <c r="L91" s="137"/>
      <c r="M91" s="137"/>
      <c r="N91" s="137"/>
      <c r="O91" s="135"/>
      <c r="P91" s="132"/>
    </row>
    <row r="92" spans="1:16" x14ac:dyDescent="0.2">
      <c r="A92" s="133"/>
      <c r="L92" s="137"/>
      <c r="M92" s="137"/>
      <c r="N92" s="137"/>
      <c r="O92" s="135"/>
      <c r="P92" s="132"/>
    </row>
    <row r="93" spans="1:16" x14ac:dyDescent="0.2">
      <c r="A93" s="133"/>
      <c r="L93" s="137"/>
      <c r="M93" s="137"/>
      <c r="N93" s="137"/>
      <c r="O93" s="135"/>
      <c r="P93" s="132"/>
    </row>
    <row r="94" spans="1:16" x14ac:dyDescent="0.2">
      <c r="L94" s="137"/>
      <c r="M94" s="137"/>
      <c r="N94" s="137"/>
      <c r="O94" s="137"/>
    </row>
    <row r="95" spans="1:16" x14ac:dyDescent="0.2">
      <c r="L95" s="137"/>
      <c r="M95" s="137"/>
      <c r="N95" s="137"/>
      <c r="O95" s="137"/>
    </row>
    <row r="96" spans="1:16" x14ac:dyDescent="0.2">
      <c r="L96" s="137"/>
      <c r="M96" s="137"/>
      <c r="N96" s="137"/>
      <c r="O96" s="137"/>
    </row>
    <row r="97" spans="12:15" x14ac:dyDescent="0.2">
      <c r="L97" s="137"/>
      <c r="M97" s="137"/>
      <c r="N97" s="137"/>
      <c r="O97" s="137"/>
    </row>
  </sheetData>
  <sheetProtection password="94B5" sheet="1" objects="1" scenarios="1" selectLockedCells="1"/>
  <phoneticPr fontId="0" type="noConversion"/>
  <conditionalFormatting sqref="G24:G76">
    <cfRule type="cellIs" dxfId="0" priority="1" stopIfTrue="1" operator="lessThan">
      <formula>$D$24</formula>
    </cfRule>
  </conditionalFormatting>
  <pageMargins left="0.75" right="0.75" top="1" bottom="1" header="0.5" footer="0.5"/>
  <pageSetup paperSize="9" scale="5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5</vt:i4>
      </vt:variant>
      <vt:variant>
        <vt:lpstr>Nimetyt alueet</vt:lpstr>
      </vt:variant>
      <vt:variant>
        <vt:i4>5</vt:i4>
      </vt:variant>
    </vt:vector>
  </HeadingPairs>
  <TitlesOfParts>
    <vt:vector size="10" baseType="lpstr">
      <vt:lpstr>Ilmanvaihto</vt:lpstr>
      <vt:lpstr>LTO-laskin</vt:lpstr>
      <vt:lpstr>Hki-2012</vt:lpstr>
      <vt:lpstr>Jky-2012</vt:lpstr>
      <vt:lpstr>Sod-2012</vt:lpstr>
      <vt:lpstr>'Hki-2012'!Tulostusalue</vt:lpstr>
      <vt:lpstr>Ilmanvaihto!Tulostusalue</vt:lpstr>
      <vt:lpstr>'Jky-2012'!Tulostusalue</vt:lpstr>
      <vt:lpstr>'LTO-laskin'!Tulostusalue</vt:lpstr>
      <vt:lpstr>'Sod-2012'!Tulostusalue</vt:lpstr>
    </vt:vector>
  </TitlesOfParts>
  <Manager>Rakennusneuvos</Manager>
  <Company>Ympäristöministeriö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LTO-laskin 2017</dc:title>
  <dc:subject>Rakennuksen ilmanvaihdon lämmöntalteenoton vuosihyötysuhdelaskuri 2017</dc:subject>
  <dc:creator>Pekka Kalliomäki</dc:creator>
  <cp:keywords>energia energiatehokkuus lämpöhäviö ilmavirta lämmöntalteenotto lto ilmanvaihto vuosihyötysuhde</cp:keywords>
  <cp:lastModifiedBy>Kalliomäki Pekka</cp:lastModifiedBy>
  <cp:lastPrinted>2017-12-18T15:37:55Z</cp:lastPrinted>
  <dcterms:created xsi:type="dcterms:W3CDTF">2007-12-13T09:55:09Z</dcterms:created>
  <dcterms:modified xsi:type="dcterms:W3CDTF">2017-12-20T14:47:32Z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